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mprobasco\Desktop\"/>
    </mc:Choice>
  </mc:AlternateContent>
  <workbookProtection workbookPassword="E31B" lockStructure="1"/>
  <bookViews>
    <workbookView xWindow="0" yWindow="0" windowWidth="19200" windowHeight="7356" tabRatio="789"/>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B21" i="5" l="1"/>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21" i="5"/>
  <c r="T20" i="5"/>
  <c r="S17" i="5"/>
  <c r="T16" i="5"/>
  <c r="S13" i="5"/>
  <c r="T12" i="5"/>
  <c r="S9" i="5"/>
  <c r="T8" i="5"/>
  <c r="S5" i="5"/>
  <c r="S20" i="5"/>
  <c r="T19" i="5"/>
  <c r="S16" i="5"/>
  <c r="T15" i="5"/>
  <c r="S12" i="5"/>
  <c r="T11" i="5"/>
  <c r="S8" i="5"/>
  <c r="T7" i="5"/>
  <c r="S14" i="5"/>
  <c r="T13" i="5"/>
  <c r="S6" i="5"/>
  <c r="T5" i="5"/>
  <c r="S19" i="5"/>
  <c r="T18" i="5"/>
  <c r="S15" i="5"/>
  <c r="T14" i="5"/>
  <c r="S11" i="5"/>
  <c r="T10" i="5"/>
  <c r="S7" i="5"/>
  <c r="T6" i="5"/>
  <c r="T21" i="5"/>
  <c r="S18" i="5"/>
  <c r="T17" i="5"/>
  <c r="S10" i="5"/>
  <c r="T9"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43" i="6" l="1"/>
  <c r="B23" i="6"/>
  <c r="B38" i="6" s="1"/>
  <c r="B33" i="6"/>
  <c r="B48"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C4" i="6"/>
  <c r="B28" i="6"/>
  <c r="C12" i="6"/>
  <c r="C13" i="6"/>
  <c r="C7" i="6"/>
  <c r="C11" i="6"/>
  <c r="C10" i="6"/>
  <c r="C8"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C22" i="5"/>
  <c r="B104" i="5"/>
  <c r="B101" i="5"/>
  <c r="C89" i="5"/>
  <c r="B88" i="5"/>
  <c r="B85" i="5"/>
  <c r="B74" i="5"/>
  <c r="B69" i="5"/>
  <c r="C68" i="5"/>
  <c r="C66" i="5"/>
  <c r="C61" i="5"/>
  <c r="B60" i="5"/>
  <c r="C58" i="5"/>
  <c r="C54" i="5"/>
  <c r="C53" i="5"/>
  <c r="C50" i="5"/>
  <c r="C46" i="5"/>
  <c r="C45" i="5"/>
  <c r="B42" i="5"/>
  <c r="B38" i="5"/>
  <c r="C37" i="5"/>
  <c r="C35" i="5"/>
  <c r="C33" i="5"/>
  <c r="B31" i="5"/>
  <c r="C30" i="5"/>
  <c r="C23"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63" i="6"/>
  <c r="F36" i="6"/>
  <c r="G21" i="6"/>
  <c r="H21" i="6" s="1"/>
  <c r="B26" i="6"/>
  <c r="G26" i="6" s="1"/>
  <c r="B36" i="6"/>
  <c r="B46" i="6"/>
  <c r="G46" i="6" s="1"/>
  <c r="G31" i="6"/>
  <c r="H22" i="6"/>
  <c r="D22" i="6" s="1"/>
  <c r="G47" i="6"/>
  <c r="G42" i="6"/>
  <c r="K65" i="6"/>
  <c r="C65" i="6" s="1"/>
  <c r="G27" i="6"/>
  <c r="H27" i="6" s="1"/>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2" i="6" l="1"/>
  <c r="H41" i="6"/>
  <c r="H36" i="6"/>
  <c r="C36" i="6" s="1"/>
  <c r="H26" i="6"/>
  <c r="C26" i="6" s="1"/>
  <c r="H25" i="6"/>
  <c r="C25" i="6" s="1"/>
  <c r="D25" i="6"/>
  <c r="V57" i="5"/>
  <c r="R57" i="5" s="1"/>
  <c r="V541" i="5"/>
  <c r="F541" i="5" s="1"/>
  <c r="V73" i="5"/>
  <c r="R73" i="5" s="1"/>
  <c r="V33" i="5"/>
  <c r="G33" i="5" s="1"/>
  <c r="V468" i="5"/>
  <c r="E468" i="5" s="1"/>
  <c r="V28" i="5"/>
  <c r="AB67" i="5"/>
  <c r="AB23" i="5"/>
  <c r="AB35" i="5"/>
  <c r="V51" i="5"/>
  <c r="G51" i="5" s="1"/>
  <c r="AB58" i="5"/>
  <c r="V64" i="5"/>
  <c r="AB83" i="5"/>
  <c r="AB42" i="5"/>
  <c r="V61" i="5"/>
  <c r="G61" i="5" s="1"/>
  <c r="AB101" i="5"/>
  <c r="V22" i="5"/>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26" i="5"/>
  <c r="G26" i="5" s="1"/>
  <c r="AB32" i="5"/>
  <c r="V41" i="5"/>
  <c r="AB55" i="5"/>
  <c r="V63" i="5"/>
  <c r="G63" i="5" s="1"/>
  <c r="AB76" i="5"/>
  <c r="V105" i="5"/>
  <c r="V27" i="5"/>
  <c r="G27" i="5" s="1"/>
  <c r="AB33" i="5"/>
  <c r="AB37" i="5"/>
  <c r="V47" i="5"/>
  <c r="G47" i="5" s="1"/>
  <c r="AB54" i="5"/>
  <c r="AB61" i="5"/>
  <c r="V70" i="5"/>
  <c r="G70" i="5" s="1"/>
  <c r="V80" i="5"/>
  <c r="G80" i="5" s="1"/>
  <c r="V100" i="5"/>
  <c r="V30" i="5"/>
  <c r="G30" i="5" s="1"/>
  <c r="V37" i="5"/>
  <c r="G37" i="5" s="1"/>
  <c r="V46" i="5"/>
  <c r="G46" i="5" s="1"/>
  <c r="V58" i="5"/>
  <c r="G58" i="5" s="1"/>
  <c r="V68" i="5"/>
  <c r="G68" i="5" s="1"/>
  <c r="AB88"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22" i="5"/>
  <c r="AB27" i="5"/>
  <c r="AB34" i="5"/>
  <c r="AB47" i="5"/>
  <c r="AB56" i="5"/>
  <c r="AB64" i="5"/>
  <c r="V78" i="5"/>
  <c r="G78" i="5" s="1"/>
  <c r="V29" i="5"/>
  <c r="G29" i="5" s="1"/>
  <c r="V34" i="5"/>
  <c r="G34" i="5" s="1"/>
  <c r="AB40" i="5"/>
  <c r="V48" i="5"/>
  <c r="V56" i="5"/>
  <c r="G56" i="5" s="1"/>
  <c r="AB62" i="5"/>
  <c r="AB71" i="5"/>
  <c r="AB82" i="5"/>
  <c r="AB106" i="5"/>
  <c r="AB31" i="5"/>
  <c r="AB38" i="5"/>
  <c r="V50" i="5"/>
  <c r="AB60" i="5"/>
  <c r="AB69" i="5"/>
  <c r="V89"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AB25" i="5"/>
  <c r="AB29" i="5"/>
  <c r="V39" i="5"/>
  <c r="AB51" i="5"/>
  <c r="AB59" i="5"/>
  <c r="AB72" i="5"/>
  <c r="V86" i="5"/>
  <c r="V25" i="5"/>
  <c r="V32" i="5"/>
  <c r="G32" i="5" s="1"/>
  <c r="V36" i="5"/>
  <c r="G36" i="5" s="1"/>
  <c r="AB46" i="5"/>
  <c r="AB53" i="5"/>
  <c r="V59" i="5"/>
  <c r="G59" i="5" s="1"/>
  <c r="AB66" i="5"/>
  <c r="V77" i="5"/>
  <c r="G77" i="5" s="1"/>
  <c r="V94" i="5"/>
  <c r="G94" i="5" s="1"/>
  <c r="V23" i="5"/>
  <c r="G23" i="5" s="1"/>
  <c r="V35" i="5"/>
  <c r="V45" i="5"/>
  <c r="G45" i="5" s="1"/>
  <c r="V54" i="5"/>
  <c r="G54" i="5" s="1"/>
  <c r="V66" i="5"/>
  <c r="G66" i="5" s="1"/>
  <c r="AB85" i="5"/>
  <c r="AB104"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F33" i="5"/>
  <c r="I33" i="5"/>
  <c r="E33" i="5"/>
  <c r="E73" i="5"/>
  <c r="X73" i="5" s="1"/>
  <c r="J468" i="5"/>
  <c r="H468" i="5"/>
  <c r="R468" i="5"/>
  <c r="G468" i="5"/>
  <c r="I468"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H58" i="5"/>
  <c r="R58" i="5"/>
  <c r="F58" i="5"/>
  <c r="E58" i="5"/>
  <c r="J58" i="5"/>
  <c r="I58" i="5"/>
  <c r="E37" i="5"/>
  <c r="H37" i="5"/>
  <c r="I37" i="5"/>
  <c r="R37" i="5"/>
  <c r="F37" i="5"/>
  <c r="J37" i="5"/>
  <c r="H70" i="5"/>
  <c r="J70" i="5"/>
  <c r="E70" i="5"/>
  <c r="I70" i="5"/>
  <c r="F70" i="5"/>
  <c r="R70"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C63" i="6" l="1"/>
  <c r="X57" i="5"/>
  <c r="X131" i="5"/>
  <c r="X134" i="5"/>
  <c r="X169" i="5"/>
  <c r="X101" i="5"/>
  <c r="X452" i="5"/>
  <c r="X462" i="5"/>
  <c r="X436" i="5"/>
  <c r="X126" i="5"/>
  <c r="X112" i="5"/>
  <c r="X211" i="5"/>
  <c r="X213" i="5"/>
  <c r="X287" i="5"/>
  <c r="X325" i="5"/>
  <c r="X365" i="5"/>
  <c r="X352" i="5"/>
  <c r="X578" i="5"/>
  <c r="X496" i="5"/>
  <c r="X140" i="5"/>
  <c r="X74" i="5"/>
  <c r="X489" i="5"/>
  <c r="X530" i="5"/>
  <c r="X166" i="5"/>
  <c r="X170" i="5"/>
  <c r="X128" i="5"/>
  <c r="X27" i="5"/>
  <c r="X274" i="5"/>
  <c r="X351" i="5"/>
  <c r="X505" i="5"/>
  <c r="X391" i="5"/>
  <c r="X509" i="5"/>
  <c r="X542" i="5"/>
  <c r="X115" i="5"/>
  <c r="X145" i="5"/>
  <c r="X67" i="5"/>
  <c r="X181" i="5"/>
  <c r="X61" i="5"/>
  <c r="X75"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80" i="5"/>
  <c r="X161" i="5"/>
  <c r="X178" i="5"/>
  <c r="X315" i="5"/>
  <c r="X442" i="5"/>
  <c r="X387" i="5"/>
  <c r="X486" i="5"/>
  <c r="X141" i="5"/>
  <c r="X270" i="5"/>
  <c r="X378" i="5"/>
  <c r="X549" i="5"/>
  <c r="X546" i="5"/>
  <c r="X534" i="5"/>
  <c r="X380" i="5"/>
  <c r="X236" i="5"/>
  <c r="X79" i="5"/>
  <c r="X143" i="5"/>
  <c r="X40" i="5"/>
  <c r="X196" i="5"/>
  <c r="X344" i="5"/>
  <c r="X582"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92" i="5"/>
  <c r="X156" i="5"/>
  <c r="X168" i="5"/>
  <c r="X176" i="5"/>
  <c r="X303" i="5"/>
  <c r="X320" i="5"/>
  <c r="X357" i="5"/>
  <c r="X345" i="5"/>
  <c r="X425" i="5"/>
  <c r="X459" i="5"/>
  <c r="X444" i="5"/>
  <c r="X544" i="5"/>
  <c r="X560" i="5"/>
  <c r="X543" i="5"/>
  <c r="X547" i="5"/>
  <c r="X123" i="5"/>
  <c r="X326" i="5"/>
  <c r="X331" i="5"/>
  <c r="X292" i="5"/>
  <c r="X360" i="5"/>
  <c r="X396" i="5"/>
  <c r="X461" i="5"/>
  <c r="X22"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113" i="5"/>
  <c r="X231" i="5"/>
  <c r="X199" i="5"/>
  <c r="X313" i="5"/>
  <c r="X495" i="5"/>
  <c r="X561" i="5"/>
  <c r="X116" i="5"/>
  <c r="X250" i="5"/>
  <c r="X328" i="5"/>
  <c r="X400" i="5"/>
  <c r="X404" i="5"/>
  <c r="X401" i="5"/>
  <c r="X255" i="5"/>
  <c r="X240" i="5"/>
  <c r="X384" i="5"/>
  <c r="X567" i="5"/>
  <c r="X518" i="5"/>
  <c r="X529" i="5"/>
  <c r="X295" i="5"/>
  <c r="X522" i="5"/>
  <c r="X572" i="5"/>
  <c r="X241"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351" i="5"/>
  <c r="S542" i="5"/>
  <c r="S145" i="5"/>
  <c r="S181" i="5"/>
  <c r="S6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<sst xmlns="http://schemas.openxmlformats.org/spreadsheetml/2006/main" count="21768" uniqueCount="15510">
  <si>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</si>
  <si>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</si>
  <si>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</si>
  <si>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</si>
  <si>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</si>
  <si>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</si>
  <si>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</si>
  <si>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</si>
  <si>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</si>
  <si>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</si>
  <si>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</si>
  <si>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</si>
  <si>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</si>
  <si>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</si>
  <si>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</si>
  <si>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</si>
  <si>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</si>
  <si>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</si>
  <si>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</si>
  <si>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</si>
  <si>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</si>
  <si>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</si>
  <si>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</si>
  <si>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</si>
  <si>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</si>
  <si>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</si>
  <si>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</si>
  <si>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</si>
  <si>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</si>
  <si>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</si>
  <si>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</si>
  <si>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</si>
  <si>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</si>
  <si>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</si>
  <si>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</si>
  <si>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</si>
  <si>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</si>
  <si>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</si>
  <si>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</si>
  <si>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</si>
  <si>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</si>
  <si>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</si>
  <si>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</si>
  <si>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</si>
  <si>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</si>
  <si>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</si>
  <si>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</si>
  <si>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</si>
  <si>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</si>
  <si>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</si>
  <si>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</si>
  <si>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</si>
  <si>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</si>
  <si>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</si>
  <si>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</si>
  <si>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</si>
  <si>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</si>
  <si>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</si>
  <si>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</si>
  <si>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</si>
  <si>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</si>
  <si>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</si>
  <si>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</si>
  <si>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</si>
  <si>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</si>
  <si>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</si>
  <si>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</si>
  <si>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</si>
  <si>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</si>
  <si>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</si>
  <si>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</si>
  <si>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</si>
  <si>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</si>
  <si>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</si>
  <si>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</si>
  <si>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</si>
  <si>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</si>
  <si>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</si>
  <si>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</si>
  <si>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</si>
  <si>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</si>
  <si>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</si>
  <si>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</si>
  <si>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</si>
  <si>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</si>
  <si>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</si>
  <si>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</si>
  <si>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</si>
  <si>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</si>
  <si>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</si>
  <si>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</si>
  <si>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</si>
  <si>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</si>
  <si>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</si>
  <si>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</si>
  <si>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</si>
  <si>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</si>
  <si>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</si>
  <si>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</si>
  <si>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</si>
  <si>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</si>
  <si>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</si>
  <si>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</si>
  <si>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</si>
  <si>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</si>
  <si>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</si>
  <si>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</si>
  <si>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</si>
  <si>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</si>
  <si>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</si>
  <si>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</si>
  <si>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</si>
  <si>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</si>
  <si>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</si>
  <si>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</si>
  <si>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</si>
  <si>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</si>
  <si>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</si>
  <si>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</si>
  <si>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</si>
  <si>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</si>
  <si>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</si>
  <si>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</si>
  <si>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</si>
  <si>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</si>
  <si>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</si>
  <si>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</si>
  <si>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</si>
  <si>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</si>
  <si>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</si>
  <si>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</si>
  <si>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</si>
  <si>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</si>
  <si>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</si>
  <si>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</si>
  <si>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</si>
  <si>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</si>
  <si>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</si>
  <si>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</si>
  <si>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</si>
  <si>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</si>
  <si>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</si>
  <si>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</si>
  <si>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</si>
  <si>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</si>
  <si>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</si>
  <si>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</si>
  <si>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</si>
  <si>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</si>
  <si>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</si>
  <si>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</si>
  <si>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</si>
  <si>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</si>
  <si>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</si>
  <si>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</si>
  <si>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</si>
  <si>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</si>
  <si>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</si>
  <si>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</si>
  <si>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</si>
  <si>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</si>
  <si>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</si>
  <si>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</si>
  <si>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</si>
  <si>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</si>
  <si>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</si>
  <si>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</si>
  <si>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</si>
  <si>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</si>
  <si>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</si>
  <si>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</si>
  <si>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</si>
  <si>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</si>
  <si>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</si>
  <si>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</si>
  <si>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</si>
  <si>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</si>
  <si>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</si>
  <si>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</si>
  <si>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</si>
  <si>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</si>
  <si>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</si>
  <si>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</si>
  <si>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</si>
  <si>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</si>
  <si>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</si>
  <si>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</si>
  <si>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</si>
  <si>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</si>
  <si>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</si>
  <si>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</si>
  <si>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</si>
  <si>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</si>
  <si>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</si>
  <si>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</si>
  <si>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</si>
  <si>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</si>
  <si>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</si>
  <si>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</si>
  <si>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</si>
  <si>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</si>
  <si>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</si>
  <si>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</si>
  <si>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</si>
  <si>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</si>
  <si>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</si>
  <si>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</si>
  <si>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</si>
  <si>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</si>
  <si>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</si>
  <si>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</si>
  <si>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</si>
  <si>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</si>
  <si>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</si>
  <si>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</si>
  <si>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</si>
  <si>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</si>
  <si>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</si>
  <si>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</si>
  <si>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</si>
  <si>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</si>
  <si>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</si>
  <si>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</si>
  <si>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</si>
  <si>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</si>
  <si>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</si>
  <si>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</si>
  <si>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</si>
  <si>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</si>
  <si>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</si>
  <si>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</si>
  <si>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</si>
  <si>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</si>
  <si>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</si>
  <si>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</si>
  <si>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</si>
  <si>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</si>
  <si>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</si>
  <si>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</si>
  <si>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</si>
  <si>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</si>
  <si>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</si>
  <si>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</si>
  <si>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</si>
  <si>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</si>
  <si>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</si>
  <si>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</si>
  <si>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</si>
  <si>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</si>
  <si>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</si>
  <si>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</si>
  <si>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</si>
  <si>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</si>
  <si>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</si>
  <si>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</si>
  <si>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</si>
  <si>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</si>
  <si>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</si>
  <si>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</si>
  <si>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</si>
  <si>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</si>
  <si>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</si>
  <si>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</si>
  <si>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</si>
  <si>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</si>
  <si>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</si>
  <si>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</si>
  <si>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</si>
  <si>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</si>
  <si>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</si>
  <si>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</si>
  <si>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</si>
  <si>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</si>
  <si>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</si>
  <si>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</si>
  <si>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</si>
  <si>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</si>
  <si>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</si>
  <si>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</si>
  <si>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</si>
  <si>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</si>
  <si>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</si>
  <si>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</si>
  <si>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</si>
  <si>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</si>
  <si>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</si>
  <si>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</si>
  <si>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</si>
  <si>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</si>
  <si>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</si>
  <si>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</si>
  <si>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</si>
  <si>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</si>
  <si>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</si>
  <si>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</si>
  <si>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</si>
  <si>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</si>
  <si>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</si>
  <si>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</si>
  <si>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</si>
  <si>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</si>
  <si>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</si>
  <si>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</si>
  <si>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</si>
  <si>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</si>
  <si>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</si>
  <si>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</si>
  <si>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</si>
  <si>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</si>
  <si>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</si>
  <si>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</si>
  <si>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</si>
  <si>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</si>
  <si>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</si>
  <si>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</si>
  <si>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</si>
  <si>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</si>
  <si>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</si>
  <si>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</si>
  <si>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</si>
  <si>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</si>
  <si>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</si>
  <si>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</si>
  <si>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</si>
  <si>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</si>
  <si>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</si>
  <si>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</si>
  <si>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</si>
  <si>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</si>
  <si>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</si>
  <si>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</si>
  <si>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</si>
  <si>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</si>
  <si>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</si>
  <si>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</si>
  <si>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</si>
  <si>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</si>
  <si>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</si>
  <si>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</si>
  <si>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</si>
  <si>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</si>
  <si>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</si>
  <si>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</si>
  <si>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</si>
  <si>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</si>
  <si>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</si>
  <si>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</si>
  <si>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</si>
  <si>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</si>
  <si>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</si>
  <si>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</si>
  <si>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</si>
  <si>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</si>
  <si>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</si>
  <si>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</si>
  <si>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</si>
  <si>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</si>
  <si>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</si>
  <si>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</si>
  <si>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</si>
  <si>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</si>
  <si>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</si>
  <si>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</si>
  <si>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</si>
  <si>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</si>
  <si>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</si>
  <si>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</si>
  <si>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</si>
  <si>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</si>
  <si>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</si>
  <si>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</si>
  <si>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</si>
  <si>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</si>
  <si>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</si>
  <si>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</si>
  <si>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</si>
  <si>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</si>
  <si>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</si>
  <si>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</si>
  <si>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</si>
  <si>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</si>
  <si>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</si>
  <si>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</si>
  <si>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</si>
  <si>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</si>
  <si>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</si>
  <si>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</si>
  <si>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</si>
  <si>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</si>
  <si>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</si>
  <si>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</si>
  <si>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</si>
  <si>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</si>
  <si>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</si>
  <si>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</si>
  <si>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</si>
  <si>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</si>
  <si>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</si>
  <si>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</si>
  <si>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</si>
  <si>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</si>
  <si>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</si>
  <si>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</si>
  <si>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</si>
  <si>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</si>
  <si>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</si>
  <si>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</si>
  <si>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</si>
  <si>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</si>
  <si>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</si>
  <si>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</si>
  <si>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</si>
  <si>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</si>
  <si>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</si>
  <si>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</si>
  <si>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</si>
  <si>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</si>
  <si>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</si>
  <si>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</si>
  <si>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</si>
  <si>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</si>
  <si>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</si>
  <si>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</si>
  <si>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</si>
  <si>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</si>
  <si>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</si>
  <si>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</si>
  <si>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</si>
  <si>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</si>
  <si>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</si>
  <si>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</si>
  <si>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</si>
  <si>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</si>
  <si>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</si>
  <si>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</si>
  <si>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</si>
  <si>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</si>
  <si>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</si>
  <si>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</si>
  <si>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</si>
  <si>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</si>
  <si>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</si>
  <si>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</si>
  <si>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</si>
  <si>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</si>
  <si>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</si>
  <si>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</si>
  <si>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</si>
  <si>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</si>
  <si>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</si>
  <si>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</si>
  <si>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</si>
  <si>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</si>
  <si>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</si>
  <si>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</si>
  <si>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</si>
  <si>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</si>
  <si>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</si>
  <si>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</si>
  <si>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</si>
  <si>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</si>
  <si>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</si>
  <si>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</si>
  <si>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</si>
  <si>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</si>
  <si>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</si>
  <si>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</si>
  <si>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</si>
  <si>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</si>
  <si>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</si>
  <si>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</si>
  <si>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</si>
  <si>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</si>
  <si>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</si>
  <si>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</si>
  <si>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</si>
  <si>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</si>
  <si>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</si>
  <si>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</si>
  <si>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</si>
  <si>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</si>
  <si>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</si>
  <si>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</si>
  <si>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</si>
  <si>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</si>
  <si>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</si>
  <si>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</si>
  <si>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</si>
  <si>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</si>
  <si>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</si>
  <si>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</si>
  <si>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</si>
  <si>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</si>
  <si>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</si>
  <si>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</si>
  <si>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</si>
  <si>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</si>
  <si>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</si>
  <si>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</si>
  <si>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</si>
  <si>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</si>
  <si>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</si>
  <si>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</si>
  <si>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</si>
  <si>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</si>
  <si>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</si>
  <si>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</si>
  <si>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</si>
  <si>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</si>
  <si>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</si>
  <si>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</si>
  <si>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</si>
  <si>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</si>
  <si>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</si>
  <si>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</si>
  <si>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</si>
  <si>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</si>
  <si>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</si>
  <si>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</si>
  <si>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</si>
  <si>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</si>
  <si>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</si>
  <si>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</si>
  <si>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</si>
  <si>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</si>
  <si>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</si>
  <si>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</si>
  <si>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</si>
  <si>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</si>
  <si>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</si>
  <si>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</si>
  <si>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</si>
  <si>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</si>
  <si>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</si>
  <si>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</si>
  <si>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</si>
  <si>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</si>
  <si>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</si>
  <si>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</si>
  <si>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</si>
  <si>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</si>
  <si>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</si>
  <si>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</si>
  <si>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</si>
  <si>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</si>
  <si>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</si>
  <si>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</si>
  <si>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</si>
  <si>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</si>
  <si>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</si>
  <si>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</si>
  <si>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</si>
  <si>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</si>
  <si>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</si>
  <si>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</si>
  <si>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</si>
  <si>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</si>
  <si>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</si>
  <si>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</si>
  <si>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</si>
  <si>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</si>
  <si>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</si>
  <si>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</si>
  <si>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</si>
  <si>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</si>
  <si>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</si>
  <si>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</si>
  <si>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</si>
  <si>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</si>
  <si>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</si>
  <si>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</si>
  <si>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</si>
  <si>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</si>
  <si>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</si>
  <si>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</si>
  <si>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</si>
  <si>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</si>
  <si>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</si>
  <si>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</si>
  <si>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</si>
  <si>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</si>
  <si>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</si>
  <si>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</si>
  <si>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</si>
  <si>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</si>
  <si>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</si>
  <si>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</si>
  <si>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</si>
  <si>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</si>
  <si>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</si>
  <si>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</si>
  <si>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</si>
  <si>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</si>
  <si>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</si>
  <si>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</si>
  <si>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</si>
  <si>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</si>
  <si>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</si>
  <si>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</si>
  <si>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</si>
  <si>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</si>
  <si>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</si>
  <si>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</si>
  <si>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</si>
  <si>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</si>
  <si>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</si>
  <si>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</si>
  <si>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</si>
  <si>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</si>
  <si>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</si>
  <si>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</si>
  <si>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</si>
  <si>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</si>
  <si>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</si>
  <si>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</si>
  <si>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</si>
  <si>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</si>
  <si>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</si>
  <si>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</si>
  <si>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</si>
  <si>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</si>
  <si>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</si>
  <si>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</si>
  <si>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</si>
  <si>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</si>
  <si>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</si>
  <si>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</si>
  <si>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</si>
  <si>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</si>
  <si>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</si>
  <si>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</si>
  <si>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</si>
  <si>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</si>
  <si>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</si>
  <si>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</si>
  <si>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</si>
  <si>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</si>
  <si>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</si>
  <si>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</si>
  <si>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</si>
  <si>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</si>
  <si>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</si>
  <si>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</si>
  <si>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</si>
  <si>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</si>
  <si>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</si>
  <si>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</si>
  <si>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</si>
  <si>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</si>
  <si>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</si>
  <si>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</si>
  <si>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</si>
  <si>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</si>
  <si>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</si>
  <si>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</si>
  <si>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</si>
  <si>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</si>
  <si>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</si>
  <si>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</si>
  <si>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</si>
  <si>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</si>
  <si>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</si>
  <si>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</si>
  <si>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</si>
  <si>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</si>
  <si>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</si>
  <si>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</si>
  <si>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</si>
  <si>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</si>
  <si>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</si>
  <si>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</si>
  <si>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</si>
  <si>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</si>
  <si>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</si>
  <si>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</si>
  <si>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</si>
  <si>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</si>
  <si>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</si>
  <si>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</si>
  <si>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</si>
  <si>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</si>
  <si>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</si>
  <si>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</si>
  <si>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</si>
  <si>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</si>
  <si>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</si>
  <si>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</si>
  <si>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</si>
  <si>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</si>
  <si>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</si>
  <si>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</si>
  <si>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</si>
  <si>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</si>
  <si>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</si>
  <si>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</si>
  <si>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</si>
  <si>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</si>
  <si>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</si>
  <si>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</si>
  <si>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</si>
  <si>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</si>
  <si>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</si>
  <si>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</si>
  <si>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</si>
  <si>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</si>
  <si>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</si>
  <si>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</si>
  <si>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</si>
  <si>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</si>
  <si>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</si>
  <si>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</si>
  <si>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</si>
  <si>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</si>
  <si>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</si>
  <si>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</si>
  <si>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</si>
  <si>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</si>
  <si>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</si>
  <si>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</si>
  <si>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</si>
  <si>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</si>
  <si>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</si>
  <si>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</si>
  <si>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</si>
  <si>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</si>
  <si>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</si>
  <si>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</si>
  <si>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</si>
  <si>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</si>
  <si>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</si>
  <si>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</si>
  <si>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</si>
  <si>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</si>
  <si>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</si>
  <si>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</si>
  <si>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</si>
  <si>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</si>
  <si>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</si>
  <si>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</si>
  <si>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</si>
  <si>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</si>
  <si>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</si>
  <si>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</si>
  <si>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</si>
  <si>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</si>
  <si>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</si>
  <si>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</si>
  <si>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</si>
  <si>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</si>
  <si>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</si>
  <si>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</si>
  <si>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</si>
  <si>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</si>
  <si>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</si>
  <si>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</si>
  <si>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</si>
  <si>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</si>
  <si>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</si>
  <si>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</si>
  <si>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</si>
  <si>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</si>
  <si>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</si>
  <si>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</si>
  <si>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</si>
  <si>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</si>
  <si>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</si>
  <si>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</si>
  <si>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</si>
  <si>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</si>
  <si>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</si>
  <si>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</si>
  <si>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</si>
  <si>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</si>
  <si>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</si>
  <si>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</si>
  <si>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</si>
  <si>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</si>
  <si>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</si>
  <si>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</si>
  <si>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</si>
  <si>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</si>
  <si>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</si>
  <si>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</si>
  <si>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</si>
  <si>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</si>
  <si>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</si>
  <si>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</si>
  <si>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</si>
  <si>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</si>
  <si>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</si>
  <si>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</si>
  <si>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</si>
  <si>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</si>
  <si>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</si>
  <si>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</si>
  <si>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</si>
  <si>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</si>
  <si>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</si>
  <si>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</si>
  <si>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</si>
  <si>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</si>
  <si>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</si>
  <si>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</si>
  <si>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</si>
  <si>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</si>
  <si>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</si>
  <si>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</si>
  <si>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</si>
  <si>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</si>
  <si>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</si>
  <si>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</si>
  <si>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</si>
  <si>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</si>
  <si>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</si>
  <si>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</si>
  <si>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</si>
  <si>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</si>
  <si>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</si>
  <si>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</si>
  <si>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</si>
  <si>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</si>
  <si>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</si>
  <si>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</si>
  <si>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</si>
  <si>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</si>
  <si>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</si>
  <si>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</si>
  <si>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</si>
  <si>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</si>
  <si>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</si>
  <si>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</si>
  <si>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</si>
  <si>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</si>
  <si>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</si>
  <si>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</si>
  <si>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</si>
  <si>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</si>
  <si>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</si>
  <si>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</si>
  <si>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</si>
  <si>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</si>
  <si>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</si>
  <si>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</si>
  <si>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</si>
  <si>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</si>
  <si>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</si>
  <si>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</si>
  <si>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</si>
  <si>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</si>
  <si>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</si>
  <si>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</si>
  <si>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</si>
  <si>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</si>
  <si>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</si>
  <si>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</si>
  <si>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</si>
  <si>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</si>
  <si>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</si>
  <si>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</si>
  <si>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</si>
  <si>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</si>
  <si>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</si>
  <si>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</si>
  <si>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</si>
  <si>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</si>
  <si>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</si>
  <si>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</si>
  <si>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</si>
  <si>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</si>
  <si>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</si>
  <si>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</si>
  <si>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</si>
  <si>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</si>
  <si>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</si>
  <si>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</si>
  <si>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</si>
  <si>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</si>
  <si>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</si>
  <si>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</si>
  <si>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</si>
  <si>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</si>
  <si>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</si>
  <si>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</si>
  <si>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</si>
  <si>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</si>
  <si>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</si>
  <si>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</si>
  <si>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</si>
  <si>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</si>
  <si>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</si>
  <si>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</si>
  <si>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</si>
  <si>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</si>
  <si>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</si>
  <si>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</si>
  <si>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</si>
  <si>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</si>
  <si>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</si>
  <si>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</si>
  <si>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</si>
  <si>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</si>
  <si>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</si>
  <si>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</si>
  <si>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</si>
  <si>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</si>
  <si>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</si>
  <si>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</si>
  <si>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</si>
  <si>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</si>
  <si>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</si>
  <si>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</si>
  <si>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</si>
  <si>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</si>
  <si>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</si>
  <si>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</si>
  <si>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</si>
  <si>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</si>
  <si>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</si>
  <si>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</si>
  <si>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</si>
  <si>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</si>
  <si>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</si>
  <si>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</si>
  <si>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</si>
  <si>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</si>
  <si>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</si>
  <si>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</si>
  <si>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</si>
  <si>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</si>
  <si>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</si>
  <si>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</si>
  <si>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</si>
  <si>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</si>
  <si>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</si>
  <si>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</si>
  <si>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</si>
  <si>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</si>
  <si>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</si>
  <si>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</si>
  <si>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</si>
  <si>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</si>
  <si>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</si>
  <si>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</si>
  <si>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</si>
  <si>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</si>
  <si>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</si>
  <si>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</si>
  <si>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</si>
  <si>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</si>
  <si>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</si>
  <si>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</si>
  <si>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</si>
  <si>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</si>
  <si>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</si>
  <si>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</si>
  <si>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</si>
  <si>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</si>
  <si>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</si>
  <si>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</si>
  <si>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</si>
  <si>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</si>
  <si>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</si>
  <si>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</si>
  <si>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</si>
  <si>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</si>
  <si>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</si>
  <si>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</si>
  <si>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</si>
  <si>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</si>
  <si>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</si>
  <si>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</si>
  <si>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</si>
  <si>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</si>
  <si>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</si>
  <si>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</si>
  <si>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</si>
  <si>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</si>
  <si>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</si>
  <si>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</si>
  <si>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</si>
  <si>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</si>
  <si>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</si>
  <si>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</si>
  <si>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</si>
  <si>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</si>
  <si>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</si>
  <si>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</si>
  <si>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</si>
  <si>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</si>
  <si>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</si>
  <si>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</si>
  <si>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</si>
  <si>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</si>
  <si>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</si>
  <si>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</si>
  <si>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</si>
  <si>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</si>
  <si>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</si>
  <si>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</si>
  <si>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</si>
  <si>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</si>
  <si>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</si>
  <si>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</si>
  <si>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</si>
  <si>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</si>
  <si>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</si>
  <si>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</si>
  <si>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</si>
  <si>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</si>
  <si>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</si>
  <si>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</si>
  <si>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</si>
  <si>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</si>
  <si>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</si>
  <si>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</si>
  <si>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</si>
  <si>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</si>
  <si>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</si>
  <si>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</si>
  <si>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</si>
  <si>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</si>
  <si>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</si>
  <si>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</si>
  <si>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</si>
  <si>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</si>
  <si>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</si>
  <si>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</si>
  <si>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</si>
  <si>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</si>
  <si>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</si>
  <si>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</si>
  <si>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</si>
  <si>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</si>
  <si>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</si>
  <si>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</si>
  <si>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</si>
  <si>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</si>
  <si>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</si>
  <si>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</si>
  <si>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</si>
  <si>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</si>
  <si>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</si>
  <si>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</si>
  <si>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</si>
  <si>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</si>
  <si>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</si>
  <si>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</si>
  <si>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</si>
  <si>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</si>
  <si>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</si>
  <si>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</si>
  <si>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</si>
  <si>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</si>
  <si>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</si>
  <si>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</si>
  <si>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</si>
  <si>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</si>
  <si>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</si>
  <si>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</si>
  <si>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</si>
  <si>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</si>
  <si>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</si>
  <si>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</si>
  <si>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</si>
  <si>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</si>
  <si>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</si>
  <si>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</si>
  <si>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</si>
  <si>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</si>
  <si>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</si>
  <si>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</si>
  <si>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</si>
  <si>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</si>
  <si>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</si>
  <si>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</si>
  <si>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</si>
  <si>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</si>
  <si>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</si>
  <si>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</si>
  <si>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</si>
  <si>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</si>
  <si>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</si>
  <si>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</si>
  <si>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</si>
  <si>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</si>
  <si>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</si>
  <si>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</si>
  <si>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</si>
  <si>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</si>
  <si>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</si>
  <si>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</si>
  <si>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</si>
  <si>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</si>
  <si>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</si>
  <si>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</si>
  <si>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</si>
  <si>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</si>
  <si>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</si>
  <si>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</si>
  <si>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</si>
  <si>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</si>
  <si>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</si>
  <si>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</si>
  <si>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</si>
  <si>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</si>
  <si>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</si>
  <si>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</si>
  <si>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</si>
  <si>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</si>
  <si>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</si>
  <si>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</si>
  <si>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</si>
  <si>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</si>
  <si>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</si>
  <si>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</si>
  <si>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</si>
  <si>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</si>
  <si>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</si>
  <si>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</si>
  <si>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</si>
  <si>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</si>
  <si>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</si>
  <si>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</si>
  <si>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</si>
  <si>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</si>
  <si>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</si>
  <si>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</si>
  <si>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</si>
  <si>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</si>
  <si>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</si>
  <si>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</si>
  <si>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</si>
  <si>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</si>
  <si>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</si>
  <si>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</si>
  <si>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</si>
  <si>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</si>
  <si>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</si>
  <si>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</si>
  <si>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</si>
  <si>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</si>
  <si>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</si>
  <si>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</si>
  <si>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</si>
  <si>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</si>
  <si>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</si>
  <si>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</si>
  <si>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</si>
  <si>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</si>
  <si>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</si>
  <si>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</si>
  <si>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</si>
  <si>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</si>
  <si>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</si>
  <si>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</si>
  <si>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</si>
  <si>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</si>
  <si>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</si>
  <si>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</si>
  <si>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</si>
  <si>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</si>
  <si>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</si>
  <si>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</si>
  <si>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</si>
  <si>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</si>
  <si>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</si>
  <si>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</si>
  <si>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</si>
  <si>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</si>
  <si>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</si>
  <si>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</si>
  <si>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</si>
  <si>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</si>
  <si>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</si>
  <si>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</si>
  <si>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</si>
  <si>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</si>
  <si>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</si>
  <si>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</si>
  <si>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</si>
  <si>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</si>
  <si>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</si>
  <si>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</si>
  <si>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</si>
  <si>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</si>
  <si>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</si>
  <si>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</si>
  <si>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</si>
  <si>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</si>
  <si>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</si>
  <si>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</si>
  <si>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</si>
  <si>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</si>
  <si>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</si>
  <si>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</si>
  <si>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</si>
  <si>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</si>
  <si>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</si>
  <si>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</si>
  <si>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</si>
  <si>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</si>
  <si>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</si>
  <si>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</si>
  <si>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</si>
  <si>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</si>
  <si>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</si>
  <si>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</si>
  <si>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</si>
  <si>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</si>
  <si>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</si>
  <si>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</si>
  <si>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</si>
  <si>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</si>
  <si>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</si>
  <si>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</si>
  <si>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</si>
  <si>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</si>
  <si>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</si>
  <si>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</si>
  <si>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</si>
  <si>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</si>
  <si>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</si>
  <si>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</si>
  <si>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</si>
  <si>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</si>
  <si>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</si>
  <si>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</si>
  <si>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</si>
  <si>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</si>
  <si>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</si>
  <si>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</si>
  <si>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</si>
  <si>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</si>
  <si>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</si>
  <si>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</si>
  <si>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</si>
  <si>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</si>
  <si>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</si>
  <si>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</si>
  <si>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</si>
  <si>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</si>
  <si>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</si>
  <si>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</si>
  <si>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</si>
  <si>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</si>
  <si>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</si>
  <si>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</si>
  <si>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</si>
  <si>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</si>
  <si>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</si>
  <si>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</si>
  <si>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</si>
  <si>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</si>
  <si>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</si>
  <si>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</si>
  <si>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</si>
  <si>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</si>
  <si>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</si>
  <si>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</si>
  <si>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</si>
  <si>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</si>
  <si>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</si>
  <si>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</si>
  <si>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</si>
  <si>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</si>
  <si>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</si>
  <si>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</si>
  <si>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</si>
  <si>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</si>
  <si>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</si>
  <si>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</si>
  <si>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</si>
  <si>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</si>
  <si>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</si>
  <si>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</si>
  <si>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</si>
  <si>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</si>
  <si>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</si>
  <si>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</si>
  <si>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</si>
  <si>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</si>
  <si>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</si>
  <si>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</si>
  <si>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</si>
  <si>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</si>
  <si>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</si>
  <si>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</si>
  <si>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</si>
  <si>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</si>
  <si>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</si>
  <si>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</si>
  <si>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</si>
  <si>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</si>
  <si>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</si>
  <si>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</si>
  <si>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</si>
  <si>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</si>
  <si>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</si>
  <si>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</si>
  <si>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</si>
  <si>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</si>
  <si>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</si>
  <si>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</si>
  <si>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</si>
  <si>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</si>
  <si>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</si>
  <si>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</si>
  <si>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</si>
  <si>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</si>
  <si>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</si>
  <si>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</si>
  <si>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</si>
  <si>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</si>
  <si>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</si>
  <si>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</si>
  <si>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</si>
  <si>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</si>
  <si>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</si>
  <si>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</si>
  <si>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</si>
  <si>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</si>
  <si>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</si>
  <si>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</si>
  <si>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</si>
  <si>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</si>
  <si>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</si>
  <si>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</si>
  <si>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</si>
  <si>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</si>
  <si>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</si>
  <si>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</si>
  <si>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</si>
  <si>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</si>
  <si>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</si>
  <si>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</si>
  <si>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</si>
  <si>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</si>
  <si>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</si>
  <si>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</si>
  <si>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</si>
  <si>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</si>
  <si>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</si>
  <si>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</si>
  <si>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</si>
  <si>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</si>
  <si>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</si>
  <si>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</si>
  <si>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</si>
  <si>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</si>
  <si>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</si>
  <si>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</si>
  <si>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</si>
  <si>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</si>
  <si>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</si>
  <si>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</si>
  <si>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</si>
  <si>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</si>
  <si>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</si>
  <si>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</si>
  <si>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</si>
  <si>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</si>
  <si>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</si>
  <si>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</si>
  <si>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</si>
  <si>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</si>
  <si>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</si>
  <si>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</si>
  <si>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</si>
  <si>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</si>
  <si>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</si>
  <si>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</si>
  <si>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</si>
  <si>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</si>
  <si>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</si>
  <si>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</si>
  <si>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</si>
  <si>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</si>
  <si>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</si>
  <si>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</si>
  <si>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</si>
  <si>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</si>
  <si>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</si>
  <si>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</si>
  <si>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</si>
  <si>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</si>
  <si>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</si>
  <si>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</si>
  <si>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</si>
  <si>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</si>
  <si>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</si>
  <si>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</si>
  <si>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</si>
  <si>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</si>
  <si>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</si>
  <si>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</si>
  <si>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</si>
  <si>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</si>
  <si>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</si>
  <si>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</si>
  <si>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</si>
  <si>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</si>
  <si>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</si>
  <si>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</si>
  <si>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</si>
  <si>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</si>
  <si>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</si>
  <si>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</si>
  <si>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</si>
  <si>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</si>
  <si>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</si>
  <si>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</si>
  <si>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</si>
  <si>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</si>
  <si>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</si>
  <si>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</si>
  <si>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</si>
  <si>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</si>
  <si>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</si>
  <si>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</si>
  <si>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</si>
  <si>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</si>
  <si>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</si>
  <si>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</si>
  <si>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</si>
  <si>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</si>
  <si>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</si>
  <si>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</si>
  <si>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</si>
  <si>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</si>
  <si>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</si>
  <si>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</si>
  <si>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</si>
  <si>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</si>
  <si>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</si>
  <si>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</si>
  <si>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</si>
  <si>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</si>
  <si>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</si>
  <si>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</si>
  <si>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</si>
  <si>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</si>
  <si>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</si>
  <si>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</si>
  <si>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</si>
  <si>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</si>
  <si>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</si>
  <si>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</si>
  <si>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</si>
  <si>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</si>
  <si>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</si>
  <si>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</si>
  <si>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</si>
  <si>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</si>
  <si>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</si>
  <si>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</si>
  <si>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</si>
  <si>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</si>
  <si>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</si>
  <si>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</si>
  <si>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</si>
  <si>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</si>
  <si>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</si>
  <si>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</si>
  <si>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</si>
  <si>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</si>
  <si>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</si>
  <si>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</si>
  <si>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</si>
  <si>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</si>
  <si>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</si>
  <si>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</si>
  <si>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</si>
  <si>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</si>
  <si>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</si>
  <si>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</si>
  <si>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</si>
  <si>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</si>
  <si>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</si>
  <si>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</si>
  <si>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</si>
  <si>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</si>
  <si>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</si>
  <si>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</si>
  <si>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</si>
  <si>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</si>
  <si>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</si>
  <si>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</si>
  <si>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</si>
  <si>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</si>
  <si>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</si>
  <si>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</si>
  <si>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</si>
  <si>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</si>
  <si>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</si>
  <si>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</si>
  <si>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</si>
  <si>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</si>
  <si>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</si>
  <si>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</si>
  <si>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</si>
  <si>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</si>
  <si>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</si>
  <si>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</si>
  <si>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</si>
  <si>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</si>
  <si>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</si>
  <si>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</si>
  <si>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</si>
  <si>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</si>
  <si>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</si>
  <si>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</si>
  <si>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</si>
  <si>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</si>
  <si>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</si>
  <si>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</si>
  <si>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</si>
  <si>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</si>
  <si>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</si>
  <si>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</si>
  <si>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</si>
  <si>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</si>
  <si>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</si>
  <si>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</si>
  <si>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</si>
  <si>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</si>
  <si>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</si>
  <si>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</si>
  <si>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</si>
  <si>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</si>
  <si>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</si>
  <si>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</si>
  <si>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</si>
  <si>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</si>
  <si>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</si>
  <si>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</si>
  <si>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</si>
  <si>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</si>
  <si>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</si>
  <si>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</si>
  <si>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</si>
  <si>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</si>
  <si>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</si>
  <si>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</si>
  <si>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</si>
  <si>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</si>
  <si>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</si>
  <si>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</si>
  <si>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</si>
  <si>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</si>
  <si>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</si>
  <si>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</si>
  <si>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</si>
  <si>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</si>
  <si>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</si>
  <si>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</si>
  <si>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</si>
  <si>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</si>
  <si>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</si>
  <si>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</si>
  <si>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</si>
  <si>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</si>
  <si>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</si>
  <si>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</si>
  <si>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</si>
  <si>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</si>
  <si>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</si>
  <si>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</si>
  <si>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</si>
  <si>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</si>
  <si>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</si>
  <si>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</si>
  <si>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</si>
  <si>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</si>
  <si>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</si>
  <si>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</si>
  <si>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</si>
  <si>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</si>
  <si>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</si>
  <si>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</si>
  <si>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</si>
  <si>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</si>
  <si>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</si>
  <si>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</si>
  <si>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</si>
  <si>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</si>
  <si>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</si>
  <si>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</si>
  <si>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</si>
  <si>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</si>
  <si>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</si>
  <si>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</si>
  <si>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</si>
  <si>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</si>
  <si>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</si>
  <si>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</si>
  <si>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</si>
  <si>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</si>
  <si>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</si>
  <si>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</si>
  <si>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</si>
  <si>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</si>
  <si>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</si>
  <si>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</si>
  <si>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</si>
  <si>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</si>
  <si>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</si>
  <si>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</si>
  <si>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</si>
  <si>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</si>
  <si>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</si>
  <si>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</si>
  <si>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</si>
  <si>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</si>
  <si>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</si>
  <si>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</si>
  <si>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</si>
  <si>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</si>
  <si>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</si>
  <si>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</si>
  <si>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</si>
  <si>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</si>
  <si>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</si>
  <si>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</si>
  <si>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</si>
  <si>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</si>
  <si>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</si>
  <si>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</si>
  <si>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</si>
  <si>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</si>
  <si>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</si>
  <si>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</si>
  <si>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</si>
  <si>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</si>
  <si>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</si>
  <si>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</si>
  <si>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</si>
  <si>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</si>
  <si>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</si>
  <si>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</si>
  <si>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</si>
  <si>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</si>
  <si>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</si>
  <si>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</si>
  <si>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</si>
  <si>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</si>
  <si>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</si>
  <si>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</si>
  <si>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</si>
  <si>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</si>
  <si>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</si>
  <si>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</si>
  <si>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</si>
  <si>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</si>
  <si>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</si>
  <si>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</si>
  <si>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</si>
  <si>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</si>
  <si>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</si>
  <si>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</si>
  <si>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</si>
  <si>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</si>
  <si>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</si>
  <si>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</si>
  <si>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</si>
  <si>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</si>
  <si>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</si>
  <si>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</si>
  <si>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</si>
  <si>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</si>
  <si>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</si>
  <si>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</si>
  <si>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</si>
  <si>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</si>
  <si>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</si>
  <si>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</si>
  <si>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</si>
  <si>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</si>
  <si>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</si>
  <si>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</si>
  <si>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</si>
  <si>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</si>
  <si>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</si>
  <si>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</si>
  <si>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</si>
  <si>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</si>
  <si>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</si>
  <si>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</si>
  <si>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</si>
  <si>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</si>
  <si>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</si>
  <si>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</si>
  <si>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</si>
  <si>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</si>
  <si>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</si>
  <si>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</si>
  <si>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</si>
  <si>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</si>
  <si>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</si>
  <si>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</si>
  <si>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</si>
  <si>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</si>
  <si>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</si>
  <si>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</si>
  <si>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</si>
  <si>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</si>
  <si>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</si>
  <si>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</si>
  <si>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</si>
  <si>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</si>
  <si>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</si>
  <si>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</si>
  <si>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</si>
  <si>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</si>
  <si>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</si>
  <si>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</si>
  <si>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</si>
  <si>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</si>
  <si>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</si>
  <si>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</si>
  <si>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</si>
  <si>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</si>
  <si>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</si>
  <si>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</si>
  <si>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</si>
  <si>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</si>
  <si>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</si>
  <si>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</si>
  <si>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</si>
  <si>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</si>
  <si>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</si>
  <si>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</si>
  <si>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</si>
  <si>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</si>
  <si>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</si>
  <si>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</si>
  <si>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</si>
  <si>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</si>
  <si>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</si>
  <si>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</si>
  <si>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</si>
  <si>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</si>
  <si>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</si>
  <si>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</si>
  <si>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</si>
  <si>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</si>
  <si>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</si>
  <si>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</si>
  <si>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</si>
  <si>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</si>
  <si>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</si>
  <si>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</si>
  <si>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</si>
  <si>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</si>
  <si>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</si>
  <si>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</si>
  <si>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</si>
  <si>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</si>
  <si>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</si>
  <si>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</si>
  <si>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</si>
  <si>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</si>
  <si>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</si>
  <si>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</si>
  <si>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</si>
  <si>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</si>
  <si>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</si>
  <si>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</si>
  <si>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</si>
  <si>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</si>
  <si>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</si>
  <si>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</si>
  <si>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</si>
  <si>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</si>
  <si>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</si>
  <si>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</si>
  <si>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</si>
  <si>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</si>
  <si>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</si>
  <si>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</si>
  <si>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</si>
  <si>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</si>
  <si>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</si>
  <si>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</si>
  <si>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</si>
  <si>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</si>
  <si>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</si>
  <si>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</si>
  <si>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</si>
  <si>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</si>
  <si>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</si>
  <si>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</si>
  <si>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</si>
  <si>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</si>
  <si>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</si>
  <si>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</si>
  <si>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</si>
  <si>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</si>
  <si>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</si>
  <si>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</si>
  <si>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</si>
  <si>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</si>
  <si>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</si>
  <si>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</si>
  <si>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</si>
  <si>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</si>
  <si>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</si>
  <si>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</si>
  <si>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</si>
  <si>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</si>
  <si>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</si>
  <si>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</si>
  <si>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</si>
  <si>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</si>
  <si>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</si>
  <si>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</si>
  <si>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</si>
  <si>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</si>
  <si>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</si>
  <si>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</si>
  <si>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</si>
  <si>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</si>
  <si>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</si>
  <si>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</si>
  <si>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</si>
  <si>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</si>
  <si>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</si>
  <si>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</si>
  <si>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</si>
  <si>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</si>
  <si>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</si>
  <si>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</si>
  <si>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</si>
  <si>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</si>
  <si>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</si>
  <si>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</si>
  <si>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</si>
  <si>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</si>
  <si>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</si>
  <si>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</si>
  <si>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</si>
  <si>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</si>
  <si>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</si>
  <si>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</si>
  <si>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</si>
  <si>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</si>
  <si>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</si>
  <si>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</si>
  <si>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</si>
  <si>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</si>
  <si>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</si>
  <si>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</si>
  <si>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</si>
  <si>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</si>
  <si>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</si>
  <si>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</si>
  <si>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</si>
  <si>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</si>
  <si>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</si>
  <si>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</si>
  <si>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</si>
  <si>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</si>
  <si>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</si>
  <si>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</si>
  <si>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</si>
  <si>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</si>
  <si>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</si>
  <si>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</si>
  <si>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</si>
  <si>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</si>
  <si>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</si>
  <si>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</si>
  <si>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</si>
  <si>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</si>
  <si>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</si>
  <si>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</si>
  <si>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</si>
  <si>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</si>
  <si>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</si>
  <si>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</si>
  <si>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</si>
  <si>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</si>
  <si>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</si>
  <si>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</si>
  <si>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</si>
  <si>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</si>
  <si>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</si>
  <si>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</si>
  <si>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</si>
  <si>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</si>
  <si>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</si>
  <si>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</si>
  <si>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</si>
  <si>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</si>
  <si>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</si>
  <si>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</si>
  <si>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</si>
  <si>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</si>
  <si>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</si>
  <si>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</si>
  <si>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</si>
  <si>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</si>
  <si>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</si>
  <si>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</si>
  <si>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</si>
  <si>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</si>
  <si>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</si>
  <si>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</si>
  <si>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</si>
  <si>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</si>
  <si>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</si>
  <si>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</si>
  <si>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</si>
  <si>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</si>
  <si>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</si>
  <si>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</si>
  <si>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</si>
  <si>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</si>
  <si>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</si>
  <si>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</si>
  <si>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</si>
  <si>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</si>
  <si>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</si>
  <si>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</si>
  <si>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</si>
  <si>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</si>
  <si>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</si>
  <si>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</si>
  <si>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</si>
  <si>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</si>
  <si>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</si>
  <si>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</si>
  <si>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</si>
  <si>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</si>
  <si>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</si>
  <si>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</si>
  <si>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</si>
  <si>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</si>
  <si>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</si>
  <si>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</si>
  <si>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</si>
  <si>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</si>
  <si>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</si>
  <si>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</si>
  <si>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</si>
  <si>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</si>
  <si>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</si>
  <si>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</si>
  <si>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</si>
  <si>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</si>
  <si>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</si>
  <si>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</si>
  <si>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</si>
  <si>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</si>
  <si>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</si>
  <si>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</si>
  <si>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</si>
  <si>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</si>
  <si>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</si>
  <si>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</si>
  <si>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</si>
  <si>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</si>
  <si>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</si>
  <si>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</si>
  <si>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</si>
  <si>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</si>
  <si>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</si>
  <si>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</si>
  <si>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</si>
  <si>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</si>
  <si>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</si>
  <si>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</si>
  <si>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</si>
  <si>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</si>
  <si>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</si>
  <si>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</si>
  <si>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</si>
  <si>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</si>
  <si>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</si>
  <si>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</si>
  <si>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</si>
  <si>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</si>
  <si>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</si>
  <si>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</si>
  <si>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</si>
  <si>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</si>
  <si>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</si>
  <si>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</si>
  <si>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</si>
  <si>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</si>
  <si>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</si>
  <si>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</si>
  <si>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</si>
  <si>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</si>
  <si>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</si>
  <si>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</si>
  <si>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</si>
  <si>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</si>
  <si>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</si>
  <si>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</si>
  <si>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</si>
  <si>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</si>
  <si>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</si>
  <si>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</si>
  <si>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</si>
  <si>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</si>
  <si>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</si>
  <si>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</si>
  <si>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</si>
  <si>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</si>
  <si>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</si>
  <si>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</si>
  <si>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</si>
  <si>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</si>
  <si>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</si>
  <si>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</si>
  <si>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</si>
  <si>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</si>
  <si>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</si>
  <si>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</si>
  <si>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</si>
  <si>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</si>
  <si>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</si>
  <si>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</si>
  <si>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</si>
  <si>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</si>
  <si>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</si>
  <si>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</si>
  <si>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</si>
  <si>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</si>
  <si>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</si>
  <si>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</si>
  <si>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</si>
  <si>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</si>
  <si>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</si>
  <si>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</si>
  <si>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</si>
  <si>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</si>
  <si>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</si>
  <si>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</si>
  <si>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</si>
  <si>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</si>
  <si>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</si>
  <si>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</si>
  <si>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</si>
  <si>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</si>
  <si>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</si>
  <si>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</si>
  <si>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</si>
  <si>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</si>
  <si>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</si>
  <si>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</si>
  <si>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</si>
  <si>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</si>
  <si>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</si>
  <si>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</si>
  <si>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</si>
  <si>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</si>
  <si>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</si>
  <si>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</si>
  <si>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</si>
  <si>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</si>
  <si>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</si>
  <si>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</si>
  <si>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</si>
  <si>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</si>
  <si>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</si>
  <si>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</si>
  <si>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</si>
  <si>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</si>
  <si>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</si>
  <si>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</si>
  <si>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</si>
  <si>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</si>
  <si>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</si>
  <si>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</si>
  <si>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</si>
  <si>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</si>
  <si>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</si>
  <si>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</si>
  <si>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</si>
  <si>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</si>
  <si>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</si>
  <si>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</si>
  <si>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</si>
  <si>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</si>
  <si>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</si>
  <si>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</si>
  <si>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</si>
  <si>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</si>
  <si>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</si>
  <si>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</si>
  <si>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</si>
  <si>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</si>
  <si>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</si>
  <si>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</si>
  <si>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</si>
  <si>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</si>
  <si>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</si>
  <si>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</si>
  <si>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</si>
  <si>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</si>
  <si>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</si>
  <si>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</si>
  <si>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</si>
  <si>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</si>
  <si>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</si>
  <si>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</si>
  <si>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</si>
  <si>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</si>
  <si>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</si>
  <si>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</si>
  <si>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</si>
  <si>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</si>
  <si>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</si>
  <si>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</si>
  <si>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</si>
  <si>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</si>
  <si>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</si>
  <si>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</si>
  <si>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</si>
  <si>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</si>
  <si>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</si>
  <si>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</si>
  <si>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</si>
  <si>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</si>
  <si>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</si>
  <si>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</si>
  <si>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</si>
  <si>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</si>
  <si>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</si>
  <si>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</si>
  <si>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</si>
  <si>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</si>
  <si>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</si>
  <si>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</si>
  <si>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</si>
  <si>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</si>
  <si>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</si>
  <si>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</si>
  <si>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</si>
  <si>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</si>
  <si>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</si>
  <si>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</si>
  <si>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</si>
  <si>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</si>
  <si>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</si>
  <si>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</si>
  <si>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</si>
  <si>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</si>
  <si>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</si>
  <si>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</si>
  <si>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</si>
  <si>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</si>
  <si>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</si>
  <si>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</si>
  <si>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</si>
  <si>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</si>
  <si>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</si>
  <si>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</si>
  <si>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</si>
  <si>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</si>
  <si>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</si>
  <si>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</si>
  <si>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</si>
  <si>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</si>
  <si>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</si>
  <si>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</si>
  <si>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</si>
  <si>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</si>
  <si>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</si>
  <si>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</si>
  <si>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</si>
  <si>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</si>
  <si>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</si>
  <si>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</si>
  <si>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</si>
  <si>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</si>
  <si>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</si>
  <si>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</si>
  <si>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</si>
  <si>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</si>
  <si>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</si>
  <si>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</si>
  <si>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</si>
  <si>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</si>
  <si>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</si>
  <si>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</si>
  <si>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</si>
  <si>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</si>
  <si>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</si>
  <si>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</si>
  <si>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</si>
  <si>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</si>
  <si>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</si>
  <si>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</si>
  <si>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</si>
  <si>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</si>
  <si>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</si>
  <si>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</si>
  <si>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</si>
  <si>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</si>
  <si>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</si>
  <si>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</si>
  <si>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</si>
  <si>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</si>
  <si>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</si>
  <si>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</si>
  <si>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</si>
  <si>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</si>
  <si>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</si>
  <si>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</si>
  <si>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</si>
  <si>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</si>
  <si>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</si>
  <si>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</si>
  <si>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</si>
  <si>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</si>
  <si>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</si>
  <si>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</si>
  <si>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</si>
  <si>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</si>
  <si>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</si>
  <si>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</si>
  <si>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</si>
  <si>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</si>
  <si>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</si>
  <si>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</si>
  <si>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</si>
  <si>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</si>
  <si>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</si>
  <si>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</si>
  <si>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</si>
  <si>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</si>
  <si>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</si>
  <si>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</si>
  <si>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</si>
  <si>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</si>
  <si>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</si>
  <si>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</si>
  <si>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</si>
  <si>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</si>
  <si>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</si>
  <si>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</si>
  <si>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</si>
  <si>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</si>
  <si>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</si>
  <si>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</si>
  <si>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</si>
  <si>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</si>
  <si>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</si>
  <si>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</si>
  <si>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</si>
  <si>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</si>
  <si>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</si>
  <si>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</si>
  <si>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</si>
  <si>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</si>
  <si>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</si>
  <si>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</si>
  <si>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</si>
  <si>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</si>
  <si>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</si>
  <si>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</si>
  <si>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</si>
  <si>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</si>
  <si>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</si>
  <si>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</si>
  <si>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</si>
  <si>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</si>
  <si>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</si>
  <si>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</si>
  <si>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</si>
  <si>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</si>
  <si>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</si>
  <si>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</si>
  <si>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</si>
  <si>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</si>
  <si>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</si>
  <si>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</si>
  <si>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</si>
  <si>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</si>
  <si>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</si>
  <si>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</si>
  <si>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</si>
  <si>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</si>
  <si>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</si>
  <si>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</si>
  <si>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</si>
  <si>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</si>
  <si>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</si>
  <si>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</si>
  <si>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</si>
  <si>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</si>
  <si>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</si>
  <si>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</si>
  <si>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</si>
  <si>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</si>
  <si>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</si>
  <si>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</si>
  <si>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</si>
  <si>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</si>
  <si>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</si>
  <si>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</si>
  <si>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</si>
  <si>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</si>
  <si>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</si>
  <si>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</si>
  <si>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</si>
  <si>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</si>
  <si>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</si>
  <si>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</si>
  <si>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</si>
  <si>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</si>
  <si>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</si>
  <si>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</si>
  <si>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</si>
  <si>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</si>
  <si>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</si>
  <si>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</si>
  <si>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</si>
  <si>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</si>
  <si>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</si>
  <si>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</si>
  <si>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</si>
  <si>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</si>
  <si>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</si>
  <si>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</si>
  <si>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</si>
  <si>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</si>
  <si>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</si>
  <si>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</si>
  <si>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</si>
  <si>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</si>
  <si>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</si>
  <si>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</si>
  <si>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</si>
  <si>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</si>
  <si>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</si>
  <si>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</si>
  <si>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</si>
  <si>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</si>
  <si>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</si>
  <si>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</si>
  <si>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</si>
  <si>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</si>
  <si>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</si>
  <si>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</si>
  <si>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</si>
  <si>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</si>
  <si>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</si>
  <si>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</si>
  <si>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</si>
  <si>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</si>
  <si>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</si>
  <si>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</si>
  <si>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</si>
  <si>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</si>
  <si>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</si>
  <si>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</si>
  <si>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</si>
  <si>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</si>
  <si>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</si>
  <si>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</si>
  <si>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</si>
  <si>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</si>
  <si>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</si>
  <si>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</si>
  <si>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</si>
  <si>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</si>
  <si>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</si>
  <si>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</si>
  <si>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</si>
  <si>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</si>
  <si>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</si>
  <si>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</si>
  <si>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</si>
  <si>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</si>
  <si>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</si>
  <si>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</si>
  <si>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</si>
  <si>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</si>
  <si>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</si>
  <si>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</si>
  <si>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</si>
  <si>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</si>
  <si>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</si>
  <si>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</si>
  <si>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</si>
  <si>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</si>
  <si>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</si>
  <si>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</si>
  <si>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</si>
  <si>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</si>
  <si>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</si>
  <si>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</si>
  <si>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</si>
  <si>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</si>
  <si>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</si>
  <si>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</si>
  <si>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</si>
  <si>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</si>
  <si>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</si>
  <si>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</si>
  <si>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</si>
  <si>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</si>
  <si>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</si>
  <si>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</si>
  <si>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</si>
  <si>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</si>
  <si>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</si>
  <si>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</si>
  <si>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</si>
  <si>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</si>
  <si>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</si>
  <si>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</si>
  <si>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</si>
  <si>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</si>
  <si>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</si>
  <si>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</si>
  <si>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</si>
  <si>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</si>
  <si>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</si>
  <si>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</si>
  <si>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</si>
  <si>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</si>
  <si>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</si>
  <si>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</si>
  <si>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</si>
  <si>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</si>
  <si>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</si>
  <si>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</si>
  <si>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</si>
  <si>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</si>
  <si>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</si>
  <si>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</si>
  <si>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</si>
  <si>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</si>
  <si>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</si>
  <si>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</si>
  <si>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</si>
  <si>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</si>
  <si>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</si>
  <si>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</si>
  <si>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</si>
  <si>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</si>
  <si>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</si>
  <si>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</si>
  <si>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</si>
  <si>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</si>
  <si>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</si>
  <si>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</si>
  <si>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</si>
  <si>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</si>
  <si>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</si>
  <si>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</si>
  <si>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</si>
  <si>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</si>
  <si>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</si>
  <si>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</si>
  <si>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</si>
  <si>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</si>
  <si>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</si>
  <si>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</si>
  <si>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</si>
  <si>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</si>
  <si>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</si>
  <si>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</si>
  <si>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</si>
  <si>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</si>
  <si>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</si>
  <si>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</si>
  <si>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</si>
  <si>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</si>
  <si>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</si>
  <si>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</si>
  <si>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</si>
  <si>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</si>
  <si>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</si>
  <si>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</si>
  <si>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</si>
  <si>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</si>
  <si>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</si>
  <si>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</si>
  <si>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</si>
  <si>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</si>
  <si>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</si>
  <si>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</si>
  <si>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</si>
  <si>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</si>
  <si>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</si>
  <si>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</si>
  <si>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</si>
  <si>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</si>
  <si>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</si>
  <si>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</si>
  <si>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</si>
  <si>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</si>
  <si>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</si>
  <si>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</si>
  <si>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</si>
  <si>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</si>
  <si>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</si>
  <si>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</si>
  <si>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</si>
  <si>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</si>
  <si>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</si>
  <si>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</si>
  <si>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</si>
  <si>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</si>
  <si>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</si>
  <si>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</si>
  <si>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</si>
  <si>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</si>
  <si>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</si>
  <si>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</si>
  <si>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</si>
  <si>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</si>
  <si>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</si>
  <si>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</si>
  <si>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</si>
  <si>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</si>
  <si>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</si>
  <si>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</si>
  <si>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</si>
  <si>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</si>
  <si>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</si>
  <si>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</si>
  <si>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</si>
  <si>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</si>
  <si>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</si>
  <si>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</si>
  <si>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</si>
  <si>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</si>
  <si>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</si>
  <si>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</si>
  <si>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</si>
  <si>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</si>
  <si>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</si>
  <si>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</si>
  <si>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</si>
  <si>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</si>
  <si>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</si>
  <si>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</si>
  <si>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</si>
  <si>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</si>
  <si>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</si>
  <si>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</si>
  <si>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</si>
  <si>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</si>
  <si>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</si>
  <si>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</si>
  <si>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</si>
  <si>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</si>
  <si>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</si>
  <si>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</si>
  <si>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</si>
  <si>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</si>
  <si>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</si>
  <si>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</si>
  <si>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</si>
  <si>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</si>
  <si>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</si>
  <si>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</si>
  <si>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</si>
  <si>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</si>
  <si>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</si>
  <si>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</si>
  <si>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</si>
  <si>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</si>
  <si>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</si>
  <si>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</si>
  <si>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</si>
  <si>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</si>
  <si>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</si>
  <si>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</si>
  <si>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</si>
  <si>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</si>
  <si>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</si>
  <si>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</si>
  <si>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</si>
  <si>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</si>
  <si>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</si>
  <si>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</si>
  <si>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</si>
  <si>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</si>
  <si>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</si>
  <si>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</si>
  <si>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</si>
  <si>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</si>
  <si>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</si>
  <si>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</si>
  <si>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</si>
  <si>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</si>
  <si>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</si>
  <si>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</si>
  <si>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</si>
  <si>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</si>
  <si>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</si>
  <si>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</si>
  <si>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</si>
  <si>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</si>
  <si>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</si>
  <si>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</si>
  <si>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</si>
  <si>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</si>
  <si>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</si>
  <si>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</si>
  <si>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</si>
  <si>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</si>
  <si>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</si>
  <si>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</si>
  <si>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</si>
  <si>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</si>
  <si>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</si>
  <si>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</si>
  <si>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</si>
  <si>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</si>
  <si>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</si>
  <si>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</si>
  <si>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</si>
  <si>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</si>
  <si>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</si>
  <si>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</si>
  <si>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</si>
  <si>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</si>
  <si>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</si>
  <si>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</si>
  <si>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</si>
  <si>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</si>
  <si>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</si>
  <si>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</si>
  <si>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</si>
  <si>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</si>
  <si>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</si>
  <si>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</si>
  <si>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</si>
  <si>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</si>
  <si>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</si>
  <si>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</si>
  <si>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</si>
  <si>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</si>
  <si>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</si>
  <si>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</si>
  <si>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</si>
  <si>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</si>
  <si>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</si>
  <si>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</si>
  <si>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</si>
  <si>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</si>
  <si>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</si>
  <si>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</si>
  <si>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</si>
  <si>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</si>
  <si>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</si>
  <si>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</si>
  <si>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</si>
  <si>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</si>
  <si>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</si>
  <si>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</si>
  <si>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</si>
  <si>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</si>
  <si>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</si>
  <si>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</si>
  <si>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</si>
  <si>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</si>
  <si>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</si>
  <si>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</si>
  <si>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</si>
  <si>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</si>
  <si>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</si>
  <si>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</si>
  <si>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</si>
  <si>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</si>
  <si>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</si>
  <si>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</si>
  <si>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</si>
  <si>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</si>
  <si>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</si>
  <si>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</si>
  <si>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</si>
  <si>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</si>
  <si>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</si>
  <si>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</si>
  <si>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</si>
  <si>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</si>
  <si>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</si>
  <si>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</si>
  <si>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</si>
  <si>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</si>
  <si>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</si>
  <si>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</si>
  <si>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</si>
  <si>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</si>
  <si>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</si>
  <si>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</si>
  <si>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</si>
  <si>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</si>
  <si>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</si>
  <si>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</si>
  <si>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</si>
  <si>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</si>
  <si>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</si>
  <si>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</si>
  <si>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</si>
  <si>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</si>
  <si>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</si>
  <si>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</si>
  <si>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</si>
  <si>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</si>
  <si>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</si>
  <si>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</si>
  <si>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</si>
  <si>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</si>
  <si>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</si>
  <si>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</si>
  <si>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</si>
  <si>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</si>
  <si>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</si>
  <si>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</si>
  <si>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</si>
  <si>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</si>
  <si>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</si>
  <si>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</si>
  <si>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</si>
  <si>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</si>
  <si>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</si>
  <si>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</si>
  <si>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</si>
  <si>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</si>
  <si>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</si>
  <si>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</si>
  <si>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</si>
  <si>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</si>
  <si>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</si>
  <si>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</si>
  <si>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</si>
  <si>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</si>
  <si>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</si>
  <si>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</si>
  <si>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</si>
  <si>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</si>
  <si>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</si>
  <si>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</si>
  <si>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</si>
  <si>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</si>
  <si>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</si>
  <si>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</si>
  <si>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</si>
  <si>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</si>
  <si>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</si>
  <si>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</si>
  <si>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</si>
  <si>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</si>
  <si>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</si>
  <si>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</si>
  <si>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</si>
  <si>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</si>
  <si>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</si>
  <si>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</si>
  <si>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</si>
  <si>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</si>
  <si>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</si>
  <si>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</si>
  <si>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</si>
  <si>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</si>
  <si>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</si>
  <si>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</si>
  <si>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</si>
  <si>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</si>
  <si>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</si>
  <si>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</si>
  <si>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</si>
  <si>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</si>
  <si>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</si>
  <si>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</si>
  <si>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</si>
  <si>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</si>
  <si>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</si>
  <si>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</si>
  <si>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</si>
  <si>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</si>
  <si>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</si>
  <si>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</si>
  <si>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</si>
  <si>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</si>
  <si>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</si>
  <si>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</si>
  <si>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</si>
  <si>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</si>
  <si>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</si>
  <si>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</si>
  <si>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</si>
  <si>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</si>
  <si>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</si>
  <si>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</si>
  <si>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</si>
  <si>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</si>
  <si>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</si>
  <si>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</si>
  <si>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</si>
  <si>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</si>
  <si>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</si>
  <si>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</si>
  <si>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</si>
  <si>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</si>
  <si>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</si>
  <si>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</si>
  <si>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</si>
  <si>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</si>
  <si>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</si>
  <si>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</si>
  <si>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</si>
  <si>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</si>
  <si>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</si>
  <si>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</si>
  <si>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</si>
  <si>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</si>
  <si>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</si>
  <si>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</si>
  <si>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</si>
  <si>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</si>
  <si>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</si>
  <si>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</si>
  <si>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</si>
  <si>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</si>
  <si>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</si>
  <si>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</si>
  <si>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</si>
  <si>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</si>
  <si>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</si>
  <si>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</si>
  <si>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</si>
  <si>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</si>
  <si>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</si>
  <si>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</si>
  <si>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</si>
  <si>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</si>
  <si>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</si>
  <si>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</si>
  <si>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</si>
  <si>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</si>
  <si>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</si>
  <si>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</si>
  <si>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</si>
  <si>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</si>
  <si>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</si>
  <si>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</si>
  <si>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</si>
  <si>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</si>
  <si>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</si>
  <si>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</si>
  <si>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</si>
  <si>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</si>
  <si>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</si>
  <si>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</si>
  <si>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</si>
  <si>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</si>
  <si>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</si>
  <si>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</si>
  <si>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</si>
  <si>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</si>
  <si>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</si>
  <si>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</si>
  <si>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</si>
  <si>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</si>
  <si>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</si>
  <si>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</si>
  <si>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</si>
  <si>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</si>
  <si>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</si>
  <si>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</si>
  <si>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</si>
  <si>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</si>
  <si>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</si>
  <si>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</si>
  <si>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</si>
  <si>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</si>
  <si>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</si>
  <si>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</si>
  <si>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</si>
  <si>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</si>
  <si>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</si>
  <si>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</si>
  <si>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</si>
  <si>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</si>
  <si>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</si>
  <si>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</si>
  <si>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</si>
  <si>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</si>
  <si>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</si>
  <si>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</si>
  <si>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</si>
  <si>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</si>
  <si>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</si>
  <si>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</si>
  <si>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</si>
  <si>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</si>
  <si>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</si>
  <si>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</si>
  <si>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</si>
  <si>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</si>
  <si>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</si>
  <si>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</si>
  <si>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</si>
  <si>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</si>
  <si>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</si>
  <si>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</si>
  <si>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</si>
  <si>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</si>
  <si>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</si>
  <si>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</si>
  <si>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</si>
  <si>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</si>
  <si>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</si>
  <si>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</si>
  <si>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</si>
  <si>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</si>
  <si>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</si>
  <si>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</si>
  <si>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</si>
  <si>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</si>
  <si>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</si>
  <si>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</si>
  <si>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</si>
  <si>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</si>
  <si>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</si>
  <si>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</si>
  <si>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</si>
  <si>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</si>
  <si>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</si>
  <si>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</si>
  <si>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</si>
  <si>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</si>
  <si>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</si>
  <si>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</si>
  <si>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</si>
  <si>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</si>
  <si>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</si>
  <si>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</si>
  <si>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</si>
  <si>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</si>
  <si>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</si>
  <si>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</si>
  <si>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</si>
  <si>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</si>
  <si>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</si>
  <si>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</si>
  <si>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</si>
  <si>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</si>
  <si>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</si>
  <si>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</si>
  <si>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</si>
  <si>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</si>
  <si>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</si>
  <si>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</si>
  <si>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</si>
  <si>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</si>
  <si>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</si>
  <si>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</si>
  <si>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</si>
  <si>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</si>
  <si>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</si>
  <si>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</si>
  <si>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</si>
  <si>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</si>
  <si>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</si>
  <si>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</si>
  <si>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</si>
  <si>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</si>
  <si>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</si>
  <si>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</si>
  <si>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</si>
  <si>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</si>
  <si>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</si>
  <si>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</si>
  <si>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</si>
  <si>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</si>
  <si>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</si>
  <si>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</si>
  <si>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</si>
  <si>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</si>
  <si>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</si>
  <si>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</si>
  <si>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</si>
  <si>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</si>
  <si>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</si>
  <si>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</si>
  <si>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</si>
  <si>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</si>
  <si>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</si>
  <si>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</si>
  <si>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</si>
  <si>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</si>
  <si>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</si>
  <si>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</si>
  <si>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</si>
  <si>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</si>
  <si>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</si>
  <si>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</si>
  <si>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</si>
  <si>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</si>
  <si>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</si>
  <si>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</si>
  <si>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</si>
  <si>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</si>
  <si>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</si>
  <si>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</si>
  <si>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</si>
  <si>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</si>
  <si>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</si>
  <si>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</si>
  <si>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</si>
  <si>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</si>
  <si>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</si>
  <si>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</si>
  <si>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</si>
  <si>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</si>
  <si>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</si>
  <si>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</si>
  <si>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</si>
  <si>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</si>
  <si>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</si>
  <si>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</si>
  <si>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</si>
  <si>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</si>
  <si>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</si>
  <si>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</si>
  <si>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</si>
  <si>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</si>
  <si>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</si>
  <si>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</si>
  <si>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</si>
  <si>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</si>
  <si>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</si>
  <si>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</si>
  <si>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</si>
  <si>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</si>
  <si>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</si>
  <si>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</si>
  <si>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</si>
  <si>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</si>
  <si>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</si>
  <si>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</si>
  <si>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</si>
  <si>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</si>
  <si>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</si>
  <si>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</si>
  <si>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</si>
  <si>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</si>
  <si>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</si>
  <si>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</si>
  <si>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</si>
  <si>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</si>
  <si>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</si>
  <si>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</si>
  <si>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</si>
  <si>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</si>
  <si>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</si>
  <si>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</si>
  <si>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</si>
  <si>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</si>
  <si>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</si>
  <si>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</si>
  <si>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</si>
  <si>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</si>
  <si>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</si>
  <si>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</si>
  <si>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</si>
  <si>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</si>
  <si>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</si>
  <si>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</si>
  <si>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</si>
  <si>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</si>
  <si>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</si>
  <si>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</si>
  <si>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</si>
  <si>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</si>
  <si>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</si>
  <si>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</si>
  <si>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</si>
  <si>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</si>
  <si>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</si>
  <si>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</si>
  <si>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</si>
  <si>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</si>
  <si>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</si>
  <si>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</si>
  <si>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</si>
  <si>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</si>
  <si>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</si>
  <si>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</si>
  <si>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</si>
  <si>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</si>
  <si>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</si>
  <si>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</si>
  <si>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</si>
  <si>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</si>
  <si>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</si>
  <si>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</si>
  <si>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</si>
  <si>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</si>
  <si>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</si>
  <si>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</si>
  <si>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</si>
  <si>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</si>
  <si>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</si>
  <si>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</si>
  <si>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</si>
  <si>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</si>
  <si>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</si>
  <si>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</si>
  <si>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</si>
  <si>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</si>
  <si>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</si>
  <si>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</si>
  <si>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</si>
  <si>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</si>
  <si>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</si>
  <si>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</si>
  <si>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</si>
  <si>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</si>
  <si>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</si>
  <si>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</si>
  <si>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</si>
  <si>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</si>
  <si>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</si>
  <si>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</si>
  <si>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</si>
  <si>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</si>
  <si>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</si>
  <si>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</si>
  <si>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</si>
  <si>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</si>
  <si>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</si>
  <si>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</si>
  <si>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</si>
  <si>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</si>
  <si>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</si>
  <si>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</si>
  <si>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</si>
  <si>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</si>
  <si>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</si>
  <si>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</si>
  <si>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</si>
  <si>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</si>
  <si>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</si>
  <si>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</si>
  <si>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</si>
  <si>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</si>
  <si>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</si>
  <si>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</si>
  <si>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</si>
  <si>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</si>
  <si>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</si>
  <si>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</si>
  <si>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</si>
  <si>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</si>
  <si>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</si>
  <si>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</si>
  <si>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</si>
  <si>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</si>
  <si>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</si>
  <si>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</si>
  <si>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</si>
  <si>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</si>
  <si>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</si>
  <si>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</si>
  <si>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</si>
  <si>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</si>
  <si>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</si>
  <si>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</si>
  <si>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</si>
  <si>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</si>
  <si>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</si>
  <si>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</si>
  <si>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</si>
  <si>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</si>
  <si>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</si>
  <si>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</si>
  <si>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</si>
  <si>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</si>
  <si>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</si>
  <si>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</si>
  <si>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</si>
  <si>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</si>
  <si>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</si>
  <si>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</si>
  <si>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</si>
  <si>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</si>
  <si>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</si>
  <si>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</si>
  <si>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</si>
  <si>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</si>
  <si>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</si>
  <si>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</si>
  <si>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</si>
  <si>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</si>
  <si>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</si>
  <si>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</si>
  <si>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</si>
  <si>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</si>
  <si>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</si>
  <si>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</si>
  <si>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</si>
  <si>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</si>
  <si>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</si>
  <si>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</si>
  <si>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</si>
  <si>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</si>
  <si>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</si>
  <si>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</si>
  <si>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</si>
  <si>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</si>
  <si>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</si>
  <si>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</si>
  <si>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</si>
  <si>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</si>
  <si>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</si>
  <si>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</si>
  <si>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</si>
  <si>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</si>
  <si>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</si>
  <si>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</si>
  <si>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</si>
  <si>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</si>
  <si>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</si>
  <si>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</si>
  <si>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</si>
  <si>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</si>
  <si>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</si>
  <si>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</si>
  <si>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</si>
  <si>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</si>
  <si>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</si>
  <si>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</si>
  <si>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</si>
  <si>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</si>
  <si>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</si>
  <si>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</si>
  <si>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</si>
  <si>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</si>
  <si>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</si>
  <si>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</si>
  <si>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</si>
  <si>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</si>
  <si>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</si>
  <si>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</si>
  <si>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</si>
  <si>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</si>
  <si>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</si>
  <si>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</si>
  <si>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</si>
  <si>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</si>
  <si>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</si>
  <si>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</si>
  <si>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</si>
  <si>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</si>
  <si>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</si>
  <si>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</si>
  <si>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</si>
  <si>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</si>
  <si>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</si>
  <si>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</si>
  <si>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</si>
  <si>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</si>
  <si>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</si>
  <si>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</si>
  <si>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</si>
  <si>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</si>
  <si>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</si>
  <si>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</si>
  <si>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</si>
  <si>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</si>
  <si>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</si>
  <si>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</si>
  <si>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</si>
  <si>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</si>
  <si>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</si>
  <si>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</si>
  <si>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</si>
  <si>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</si>
  <si>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</si>
  <si>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</si>
  <si>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</si>
  <si>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</si>
  <si>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</si>
  <si>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</si>
  <si>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</si>
  <si>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</si>
  <si>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</si>
  <si>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</si>
  <si>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</si>
  <si>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</si>
  <si>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</si>
  <si>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</si>
  <si>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</si>
  <si>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</si>
  <si>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</si>
  <si>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</si>
  <si>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</si>
  <si>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</si>
  <si>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</si>
  <si>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</si>
  <si>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</si>
  <si>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</si>
  <si>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</si>
  <si>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</si>
  <si>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</si>
  <si>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</si>
  <si>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</si>
  <si>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</si>
  <si>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</si>
  <si>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</si>
  <si>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</si>
  <si>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</si>
  <si>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</si>
  <si>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</si>
  <si>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</si>
  <si>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</si>
  <si>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</si>
  <si>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</si>
  <si>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</si>
  <si>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</si>
  <si>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</si>
  <si>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</si>
  <si>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</si>
  <si>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</si>
  <si>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</si>
  <si>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</si>
  <si>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</si>
  <si>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</si>
  <si>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</si>
  <si>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</si>
  <si>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</si>
  <si>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</si>
  <si>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</si>
  <si>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</si>
  <si>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</si>
  <si>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</si>
  <si>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</si>
  <si>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</si>
  <si>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</si>
  <si>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</si>
  <si>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</si>
  <si>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</si>
  <si>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</si>
  <si>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</si>
  <si>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</si>
  <si>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</si>
  <si>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</si>
  <si>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</si>
  <si>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</si>
  <si>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</si>
  <si>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</si>
  <si>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</si>
  <si>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</si>
  <si>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</si>
  <si>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</si>
  <si>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</si>
  <si>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</si>
  <si>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</si>
  <si>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</si>
  <si>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</si>
  <si>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</si>
  <si>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</si>
  <si>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</si>
  <si>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</si>
  <si>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</si>
  <si>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</si>
  <si>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</si>
  <si>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</si>
  <si>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</si>
  <si>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</si>
  <si>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</si>
  <si>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</si>
  <si>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</si>
  <si>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</si>
  <si>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</si>
  <si>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</si>
  <si>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</si>
  <si>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</si>
  <si>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</si>
  <si>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</si>
  <si>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</si>
  <si>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</si>
  <si>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</si>
  <si>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</si>
  <si>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</si>
  <si>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</si>
  <si>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</si>
  <si>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</si>
  <si>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</si>
  <si>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</si>
  <si>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</si>
  <si>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</si>
  <si>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</si>
  <si>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</si>
  <si>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</si>
  <si>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</si>
  <si>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</si>
  <si>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</si>
  <si>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</si>
  <si>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</si>
  <si>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</si>
  <si>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</si>
  <si>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</si>
  <si>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</si>
  <si>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</si>
  <si>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</si>
  <si>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</si>
  <si>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</si>
  <si>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</si>
  <si>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</si>
  <si>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</si>
  <si>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</si>
  <si>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</si>
  <si>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</si>
  <si>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</si>
  <si>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</si>
  <si>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</si>
  <si>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</si>
  <si>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</si>
  <si>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</si>
  <si>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</si>
  <si>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</si>
  <si>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</si>
  <si>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</si>
  <si>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</si>
  <si>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</si>
  <si>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</si>
  <si>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</si>
  <si>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</si>
  <si>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</si>
  <si>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</si>
  <si>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</si>
  <si>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</si>
  <si>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</si>
  <si>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</si>
  <si>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</si>
  <si>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</si>
  <si>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</si>
  <si>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</si>
  <si>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</si>
  <si>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</si>
  <si>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</si>
  <si>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</si>
  <si>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</si>
  <si>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</si>
  <si>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</si>
  <si>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</si>
  <si>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</si>
  <si>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</si>
  <si>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</si>
  <si>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</si>
  <si>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</si>
  <si>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</si>
  <si>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</si>
  <si>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</si>
  <si>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</si>
  <si>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</si>
  <si>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</si>
  <si>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</si>
  <si>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</si>
  <si>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</si>
  <si>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</si>
  <si>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</si>
  <si>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</si>
  <si>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</si>
  <si>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</si>
  <si>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</si>
  <si>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</si>
  <si>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</si>
  <si>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</si>
  <si>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</si>
  <si>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</si>
  <si>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</si>
  <si>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</si>
  <si>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</si>
  <si>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</si>
  <si>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</si>
  <si>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</si>
  <si>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</si>
  <si>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</si>
  <si>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</si>
  <si>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</si>
  <si>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</si>
  <si>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</si>
  <si>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</si>
  <si>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</si>
  <si>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</si>
  <si>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</si>
  <si>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</si>
  <si>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</si>
  <si>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</si>
  <si>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</si>
  <si>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</si>
  <si>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</si>
  <si>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</si>
  <si>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</si>
  <si>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</si>
  <si>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</si>
  <si>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</si>
  <si>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</si>
  <si>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</si>
  <si>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</si>
  <si>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</si>
  <si>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</si>
  <si>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</si>
  <si>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</si>
  <si>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</si>
  <si>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</si>
  <si>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</si>
  <si>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</si>
  <si>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</si>
  <si>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</si>
  <si>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</si>
  <si>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</si>
  <si>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</si>
  <si>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</si>
  <si>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</si>
  <si>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</si>
  <si>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</si>
  <si>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</si>
  <si>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</si>
  <si>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</si>
  <si>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</si>
  <si>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</si>
  <si>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</si>
  <si>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</si>
  <si>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</si>
  <si>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</si>
  <si>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</si>
  <si>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</si>
  <si>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</si>
  <si>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</si>
  <si>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</si>
  <si>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</si>
  <si>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</si>
  <si>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</si>
  <si>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</si>
  <si>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</si>
  <si>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</si>
  <si>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</si>
  <si>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</si>
  <si>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</si>
  <si>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</si>
  <si>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</si>
  <si>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</si>
  <si>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</si>
  <si>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</si>
  <si>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</si>
  <si>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</si>
  <si>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</si>
  <si>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</si>
  <si>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</si>
  <si>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</si>
  <si>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</si>
  <si>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</si>
  <si>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</si>
  <si>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</si>
  <si>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</si>
  <si>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</si>
  <si>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</si>
  <si>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</si>
  <si>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</si>
  <si>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</si>
  <si>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</si>
  <si>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</si>
  <si>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</si>
  <si>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</si>
  <si>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</si>
  <si>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</si>
  <si>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</si>
  <si>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</si>
  <si>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</si>
  <si>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</si>
  <si>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</si>
  <si>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</si>
  <si>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</si>
  <si>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</si>
  <si>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</si>
  <si>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</si>
  <si>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</si>
  <si>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</si>
  <si>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</si>
  <si>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</si>
  <si>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</si>
  <si>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</si>
  <si>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</si>
  <si>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</si>
  <si>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</si>
  <si>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</si>
  <si>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</si>
  <si>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</si>
  <si>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</si>
  <si>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</si>
  <si>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</si>
  <si>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</si>
  <si>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</si>
  <si>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</si>
  <si>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</si>
  <si>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</si>
  <si>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</si>
  <si>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</si>
  <si>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</si>
  <si>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</si>
  <si>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</si>
  <si>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</si>
  <si>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</si>
  <si>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</si>
  <si>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</si>
  <si>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</si>
  <si>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</si>
  <si>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</si>
  <si>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</si>
  <si>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</si>
  <si>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</si>
  <si>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</si>
  <si>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</si>
  <si>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</si>
  <si>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</si>
  <si>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</si>
  <si>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</si>
  <si>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</si>
  <si>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</si>
  <si>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</si>
  <si>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</si>
  <si>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</si>
  <si>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</si>
  <si>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</si>
  <si>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</si>
  <si>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</si>
  <si>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</si>
  <si>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</si>
  <si>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</si>
  <si>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</si>
  <si>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</si>
  <si>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</si>
  <si>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</si>
  <si>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</si>
  <si>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</si>
  <si>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</si>
  <si>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</si>
  <si>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</si>
  <si>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</si>
  <si>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</si>
  <si>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</si>
  <si>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</si>
  <si>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</si>
  <si>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</si>
  <si>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</si>
  <si>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</si>
  <si>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</si>
  <si>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</si>
  <si>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</si>
  <si>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</si>
  <si>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</si>
  <si>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</si>
  <si>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</si>
  <si>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</si>
  <si>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</si>
  <si>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</si>
  <si>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</si>
  <si>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</si>
  <si>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</si>
  <si>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</si>
  <si>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</si>
  <si>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</si>
  <si>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</si>
  <si>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</si>
  <si>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</si>
  <si>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</si>
  <si>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</si>
  <si>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</si>
  <si>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</si>
  <si>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</si>
  <si>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</si>
  <si>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</si>
  <si>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</si>
  <si>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</si>
  <si>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</si>
  <si>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</si>
  <si>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</si>
  <si>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</si>
  <si>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</si>
  <si>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</si>
  <si>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</si>
  <si>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</si>
  <si>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</si>
  <si>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</si>
  <si>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</si>
  <si>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</si>
  <si>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</si>
  <si>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</si>
  <si>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</si>
  <si>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</si>
  <si>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</si>
  <si>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</si>
  <si>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</si>
  <si>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</si>
  <si>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</si>
  <si>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</si>
  <si>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</si>
  <si>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</si>
  <si>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</si>
  <si>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</si>
  <si>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</si>
  <si>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</si>
  <si>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</si>
  <si>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</si>
  <si>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</si>
  <si>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</si>
  <si>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</si>
  <si>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</si>
  <si>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</si>
  <si>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</si>
  <si>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</si>
  <si>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</si>
  <si>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</si>
  <si>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</si>
  <si>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</si>
  <si>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</si>
  <si>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</si>
  <si>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</si>
  <si>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</si>
  <si>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</si>
  <si>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</si>
  <si>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</si>
  <si>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</si>
  <si>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</si>
  <si>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</si>
  <si>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</si>
  <si>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</si>
  <si>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</si>
  <si>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</si>
  <si>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</si>
  <si>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</si>
  <si>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</si>
  <si>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</si>
  <si>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</si>
  <si>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</si>
  <si>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</si>
  <si>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</si>
  <si>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</si>
  <si>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</si>
  <si>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</si>
  <si>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</si>
  <si>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</si>
  <si>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</si>
  <si>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</si>
  <si>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</si>
  <si>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</si>
  <si>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</si>
  <si>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</si>
  <si>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</si>
  <si>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</si>
  <si>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</si>
  <si>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</si>
  <si>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</si>
  <si>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</si>
  <si>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</si>
  <si>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</si>
  <si>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</si>
  <si>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</si>
  <si>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</si>
  <si>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</si>
  <si>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</si>
  <si>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</si>
  <si>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</si>
  <si>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</si>
  <si>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</si>
  <si>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</si>
  <si>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</si>
  <si>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</si>
  <si>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</si>
  <si>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</si>
  <si>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</si>
  <si>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</si>
  <si>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</si>
  <si>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</si>
  <si>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</si>
  <si>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</si>
  <si>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</si>
  <si>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</si>
  <si>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</si>
  <si>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</si>
  <si>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</si>
  <si>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</si>
  <si>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</si>
  <si>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</si>
  <si>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</si>
  <si>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</si>
  <si>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</si>
  <si>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</si>
  <si>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</si>
  <si>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</si>
  <si>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</si>
  <si>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</si>
  <si>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</si>
  <si>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</si>
  <si>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</si>
  <si>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</si>
  <si>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</si>
  <si>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</si>
  <si>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</si>
  <si>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</si>
  <si>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</si>
  <si>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</si>
  <si>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</si>
  <si>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</si>
  <si>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</si>
  <si>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</si>
  <si>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</si>
  <si>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</si>
  <si>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</si>
  <si>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</si>
  <si>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</si>
  <si>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</si>
  <si>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</si>
  <si>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</si>
  <si>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</si>
  <si>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</si>
  <si>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</si>
  <si>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</si>
  <si>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</si>
  <si>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</si>
  <si>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</si>
  <si>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</si>
  <si>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</si>
  <si>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</si>
  <si>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</si>
  <si>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</si>
  <si>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</si>
  <si>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</si>
  <si>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</si>
  <si>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</si>
  <si>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</si>
  <si>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</si>
  <si>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</si>
  <si>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</si>
  <si>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</si>
  <si>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</si>
  <si>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</si>
  <si>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</si>
  <si>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</si>
  <si>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</si>
  <si>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</si>
  <si>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</si>
  <si>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</si>
  <si>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</si>
  <si>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</si>
  <si>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</si>
  <si>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</si>
  <si>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</si>
  <si>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</si>
  <si>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</si>
  <si>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</si>
  <si>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</si>
  <si>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</si>
  <si>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</si>
  <si>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</si>
  <si>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</si>
  <si>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</si>
  <si>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</si>
  <si>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</si>
  <si>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</si>
  <si>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</si>
  <si>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</si>
  <si>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</si>
  <si>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</si>
  <si>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</si>
  <si>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</si>
  <si>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</si>
  <si>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</si>
  <si>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</si>
  <si>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</si>
  <si>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</si>
  <si>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</si>
  <si>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</si>
  <si>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</si>
  <si>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</si>
  <si>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</si>
  <si>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</si>
  <si>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</si>
  <si>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</si>
  <si>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</si>
  <si>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</si>
  <si>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</si>
  <si>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</si>
  <si>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</si>
  <si>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</si>
  <si>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</si>
  <si>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</si>
  <si>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</si>
  <si>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</si>
  <si>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</si>
  <si>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</si>
  <si>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</si>
  <si>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</si>
  <si>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</si>
  <si>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</si>
  <si>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</si>
  <si>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</si>
  <si>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</si>
  <si>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</si>
  <si>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</si>
  <si>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</si>
  <si>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</si>
  <si>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</si>
  <si>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</si>
  <si>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</si>
  <si>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</si>
  <si>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</si>
  <si>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</si>
  <si>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</si>
  <si>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</si>
  <si>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</si>
  <si>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</si>
  <si>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</si>
  <si>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</si>
  <si>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</si>
  <si>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</si>
  <si>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</si>
  <si>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</si>
  <si>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</si>
  <si>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</si>
  <si>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</si>
  <si>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</si>
  <si>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</si>
  <si>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</si>
  <si>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</si>
  <si>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</si>
  <si>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</si>
  <si>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</si>
  <si>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</si>
  <si>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</si>
  <si>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</si>
  <si>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</si>
  <si>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</si>
  <si>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</si>
  <si>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</si>
  <si>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</si>
  <si>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</si>
  <si>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</si>
  <si>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</si>
  <si>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</si>
  <si>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</si>
  <si>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</si>
  <si>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</si>
  <si>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</si>
  <si>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</si>
  <si>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</si>
  <si>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</si>
  <si>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</si>
  <si>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</si>
  <si>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</si>
  <si>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</si>
  <si>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</si>
  <si>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</si>
  <si>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</si>
  <si>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</si>
  <si>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</si>
  <si>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</si>
  <si>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</si>
  <si>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</si>
  <si>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</si>
  <si>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</si>
  <si>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</si>
  <si>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</si>
  <si>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</si>
  <si>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</si>
  <si>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</si>
  <si>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</si>
  <si>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</si>
  <si>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</si>
  <si>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</si>
  <si>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</si>
  <si>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</si>
  <si>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</si>
  <si>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</si>
  <si>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</si>
  <si>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</si>
  <si>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</si>
  <si>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</si>
  <si>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</si>
  <si>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</si>
  <si>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</si>
  <si>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</si>
  <si>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</si>
  <si>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</si>
  <si>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</si>
  <si>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</si>
  <si>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</si>
  <si>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</si>
  <si>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</si>
  <si>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</si>
  <si>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</si>
  <si>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</si>
  <si>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</si>
  <si>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</si>
  <si>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</si>
  <si>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</si>
  <si>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</si>
  <si>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</si>
  <si>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</si>
  <si>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</si>
  <si>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</si>
  <si>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</si>
  <si>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</si>
  <si>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</si>
  <si>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</si>
  <si>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</si>
  <si>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</si>
  <si>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</si>
  <si>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</si>
  <si>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</si>
  <si>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</si>
  <si>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</si>
  <si>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</si>
  <si>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</si>
  <si>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</si>
  <si>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</si>
  <si>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</si>
  <si>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</si>
  <si>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</si>
  <si>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</si>
  <si>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</si>
  <si>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</si>
  <si>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</si>
  <si>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</si>
  <si>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</si>
  <si>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</si>
  <si>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</si>
  <si>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</si>
  <si>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</si>
  <si>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</si>
  <si>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</si>
  <si>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</si>
  <si>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</si>
  <si>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</si>
  <si>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</si>
  <si>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</si>
  <si>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</si>
  <si>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</si>
  <si>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</si>
  <si>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</si>
  <si>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</si>
  <si>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</si>
  <si>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</si>
  <si>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</si>
  <si>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</si>
  <si>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</si>
  <si>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</si>
  <si>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</si>
  <si>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</si>
  <si>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</si>
  <si>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</si>
  <si>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</si>
  <si>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</si>
  <si>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</si>
  <si>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</si>
  <si>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</si>
  <si>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</si>
  <si>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</si>
  <si>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</si>
  <si>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</si>
  <si>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</si>
  <si>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</si>
  <si>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</si>
  <si>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</si>
  <si>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</si>
  <si>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</si>
  <si>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</si>
  <si>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</si>
  <si>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</si>
  <si>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</si>
  <si>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</si>
  <si>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</si>
  <si>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</si>
  <si>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</si>
  <si>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</si>
  <si>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</si>
  <si>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</si>
  <si>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</si>
  <si>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</si>
  <si>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</si>
  <si>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</si>
  <si>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</si>
  <si>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</si>
  <si>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</si>
  <si>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</si>
  <si>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</si>
  <si>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</si>
  <si>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</si>
  <si>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</si>
  <si>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</si>
  <si>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</si>
  <si>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</si>
  <si>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</si>
  <si>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</si>
  <si>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</si>
  <si>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</si>
  <si>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</si>
  <si>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</si>
  <si>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</si>
  <si>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</si>
  <si>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</si>
  <si>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</si>
  <si>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</si>
  <si>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</si>
  <si>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</si>
  <si>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</si>
  <si>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</si>
  <si>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</si>
  <si>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</si>
  <si>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</si>
  <si>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</si>
  <si>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</si>
  <si>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</si>
  <si>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</si>
  <si>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</si>
  <si>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</si>
  <si>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</si>
  <si>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</si>
  <si>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</si>
  <si>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</si>
  <si>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</si>
  <si>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</si>
  <si>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</si>
  <si>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</si>
  <si>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</si>
  <si>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</si>
  <si>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</si>
  <si>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</si>
  <si>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</si>
  <si>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</si>
  <si>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</si>
  <si>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</si>
  <si>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</si>
  <si>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</si>
  <si>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</si>
  <si>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</si>
  <si>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</si>
  <si>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</si>
  <si>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</si>
  <si>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</si>
  <si>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</si>
  <si>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</si>
  <si>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</si>
  <si>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</si>
  <si>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</si>
  <si>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</si>
  <si>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</si>
  <si>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</si>
  <si>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</si>
  <si>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</si>
  <si>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</si>
  <si>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</si>
  <si>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</si>
  <si>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</si>
  <si>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</si>
  <si>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</si>
  <si>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</si>
  <si>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</si>
  <si>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</si>
  <si>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</si>
  <si>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</si>
  <si>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</si>
  <si>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</si>
  <si>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</si>
  <si>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</si>
  <si>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</si>
  <si>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</si>
  <si>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</si>
  <si>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</si>
  <si>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</si>
  <si>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</si>
  <si>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</si>
  <si>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</si>
  <si>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</si>
  <si>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</si>
  <si>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</si>
  <si>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</si>
  <si>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</si>
  <si>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</si>
  <si>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</si>
  <si>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</si>
  <si>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</si>
  <si>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</si>
  <si>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</si>
  <si>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</si>
  <si>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</si>
  <si>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</si>
  <si>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</si>
  <si>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</si>
  <si>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</si>
  <si>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</si>
  <si>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</si>
  <si>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</si>
  <si>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</si>
  <si>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</si>
  <si>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</si>
  <si>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</si>
  <si>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</si>
  <si>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</si>
  <si>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</si>
  <si>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</si>
  <si>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</si>
  <si>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</si>
  <si>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</si>
  <si>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</si>
  <si>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</si>
  <si>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</si>
  <si>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</si>
  <si>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</si>
  <si>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</si>
  <si>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</si>
  <si>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</si>
  <si>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</si>
  <si>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</si>
  <si>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</si>
  <si>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</si>
  <si>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</si>
  <si>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</si>
  <si>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</si>
  <si>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</si>
  <si>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</si>
  <si>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</si>
  <si>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</si>
  <si>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</si>
  <si>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</si>
  <si>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</si>
  <si>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</si>
  <si>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</si>
  <si>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</si>
  <si>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</si>
  <si>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</si>
  <si>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</si>
  <si>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</si>
  <si>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</si>
  <si>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</si>
  <si>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</si>
  <si>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</si>
  <si>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</si>
  <si>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</si>
  <si>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</si>
  <si>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</si>
  <si>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</si>
  <si>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</si>
  <si>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</si>
  <si>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</si>
  <si>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</si>
  <si>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</si>
  <si>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</si>
  <si>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</si>
  <si>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</si>
  <si>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</si>
  <si>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</si>
  <si>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</si>
  <si>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</si>
  <si>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</si>
  <si>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</si>
  <si>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</si>
  <si>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</si>
  <si>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</si>
  <si>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</si>
  <si>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</si>
  <si>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</si>
  <si>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</si>
  <si>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</si>
  <si>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</si>
  <si>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</si>
  <si>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</si>
  <si>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</si>
  <si>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</si>
  <si>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</si>
  <si>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</si>
  <si>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</si>
  <si>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</si>
  <si>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</si>
  <si>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</si>
  <si>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</si>
  <si>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</si>
  <si>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</si>
  <si>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</si>
  <si>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</si>
  <si>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</si>
  <si>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</si>
  <si>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</si>
  <si>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</si>
  <si>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</si>
  <si>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</si>
  <si>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</si>
  <si>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</si>
  <si>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</si>
  <si>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</si>
  <si>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</si>
  <si>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</si>
  <si>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</si>
  <si>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</si>
  <si>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</si>
  <si>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</si>
  <si>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</si>
  <si>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</si>
  <si>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</si>
  <si>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</si>
  <si>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</si>
  <si>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</si>
  <si>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</si>
  <si>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</si>
  <si>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</si>
  <si>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</si>
  <si>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</si>
  <si>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</si>
  <si>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</si>
  <si>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</si>
  <si>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</si>
  <si>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</si>
  <si>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</si>
  <si>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</si>
  <si>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</si>
  <si>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</si>
  <si>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</si>
  <si>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</si>
  <si>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</si>
  <si>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</si>
  <si>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</si>
  <si>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</si>
  <si>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</si>
  <si>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</si>
  <si>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</si>
  <si>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</si>
  <si>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</si>
  <si>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</si>
  <si>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</si>
  <si>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</si>
  <si>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</si>
  <si>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</si>
  <si>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</si>
  <si>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</si>
  <si>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</si>
  <si>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</si>
  <si>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</si>
  <si>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</si>
  <si>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</si>
  <si>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</si>
  <si>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</si>
  <si>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</si>
  <si>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</si>
  <si>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</si>
  <si>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</si>
  <si>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</si>
  <si>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</si>
  <si>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</si>
  <si>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</si>
  <si>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</si>
  <si>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</si>
  <si>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</si>
  <si>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</si>
  <si>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</si>
  <si>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</si>
  <si>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</si>
  <si>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</si>
  <si>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</si>
  <si>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</si>
  <si>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</si>
  <si>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</si>
  <si>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</si>
  <si>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</si>
  <si>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</si>
  <si>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</si>
  <si>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</si>
  <si>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</si>
  <si>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</si>
  <si>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</si>
  <si>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</si>
  <si>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</si>
  <si>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</si>
  <si>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</si>
  <si>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</si>
  <si>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</si>
  <si>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</si>
  <si>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</si>
  <si>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</si>
  <si>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</si>
  <si>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</si>
  <si>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</si>
  <si>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</si>
  <si>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</si>
  <si>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</si>
  <si>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</si>
  <si>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</si>
  <si>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</si>
  <si>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</si>
  <si>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</si>
  <si>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</si>
  <si>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</si>
  <si>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</si>
  <si>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</si>
  <si>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</si>
  <si>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</si>
  <si>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</si>
  <si>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</si>
  <si>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</si>
  <si>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</si>
  <si>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</si>
  <si>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</si>
  <si>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</si>
  <si>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</si>
  <si>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</si>
  <si>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</si>
  <si>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</si>
  <si>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</si>
  <si>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</si>
  <si>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</si>
  <si>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</si>
  <si>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</si>
  <si>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</si>
  <si>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</si>
  <si>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</si>
  <si>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</si>
  <si>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</si>
  <si>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</si>
  <si>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</si>
  <si>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</si>
  <si>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</si>
  <si>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</si>
  <si>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</si>
  <si>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</si>
  <si>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</si>
  <si>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</si>
  <si>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</si>
  <si>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</si>
  <si>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</si>
  <si>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</si>
  <si>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</si>
  <si>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</si>
  <si>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</si>
  <si>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</si>
  <si>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</si>
  <si>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</si>
  <si>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</si>
  <si>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</si>
  <si>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</si>
  <si>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</si>
  <si>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</si>
  <si>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</si>
  <si>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</si>
  <si>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</si>
  <si>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</si>
  <si>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</si>
  <si>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</si>
  <si>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</si>
  <si>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</si>
  <si>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</si>
  <si>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</si>
  <si>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</si>
  <si>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</si>
  <si>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</si>
  <si>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</si>
  <si>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</si>
  <si>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</si>
  <si>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</si>
  <si>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</si>
  <si>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</si>
  <si>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</si>
  <si>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</si>
  <si>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</si>
  <si>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</si>
  <si>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</si>
  <si>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</si>
  <si>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</si>
  <si>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</si>
  <si>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</si>
  <si>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</si>
  <si>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</si>
  <si>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</si>
  <si>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</si>
  <si>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</si>
  <si>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</si>
  <si>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</si>
  <si>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</si>
  <si>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</si>
  <si>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</si>
  <si>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</si>
  <si>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</si>
  <si>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</si>
  <si>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</si>
  <si>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</si>
  <si>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</si>
  <si>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</si>
  <si>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</si>
  <si>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</si>
  <si>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</si>
  <si>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</si>
  <si>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</si>
  <si>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</si>
  <si>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</si>
  <si>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</si>
  <si>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</si>
  <si>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</si>
  <si>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</si>
  <si>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</si>
  <si>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</si>
  <si>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</si>
  <si>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</si>
  <si>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</si>
  <si>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</si>
  <si>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</si>
  <si>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</si>
  <si>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</si>
  <si>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</si>
  <si>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</si>
  <si>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</si>
  <si>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</si>
  <si>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</si>
  <si>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</si>
  <si>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</si>
  <si>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</si>
  <si>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</si>
  <si>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</si>
  <si>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</si>
  <si>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</si>
  <si>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</si>
  <si>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</si>
  <si>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</si>
  <si>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</si>
  <si>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</si>
  <si>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</si>
  <si>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</si>
  <si>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</si>
  <si>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</si>
  <si>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</si>
  <si>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</si>
  <si>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</si>
  <si>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</si>
  <si>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</si>
  <si>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</si>
  <si>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</si>
  <si>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</si>
  <si>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</si>
  <si>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</si>
  <si>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</si>
  <si>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</si>
  <si>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</si>
  <si>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</si>
  <si>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</si>
  <si>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</si>
  <si>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</si>
  <si>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</si>
  <si>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</si>
  <si>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</si>
  <si>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</si>
  <si>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</si>
  <si>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</si>
  <si>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</si>
  <si>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</si>
  <si>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</si>
  <si>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</si>
  <si>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</si>
  <si>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</si>
  <si>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</si>
  <si>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</si>
  <si>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</si>
  <si>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</si>
  <si>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</si>
  <si>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</si>
  <si>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</si>
  <si>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</si>
  <si>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</si>
  <si>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</si>
  <si>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</si>
  <si>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</si>
  <si>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</si>
  <si>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</si>
  <si>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</si>
  <si>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</si>
  <si>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</si>
  <si>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</si>
  <si>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</si>
  <si>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</si>
  <si>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</si>
  <si>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</si>
  <si>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</si>
  <si>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</si>
  <si>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</si>
  <si>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</si>
  <si>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</si>
  <si>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</si>
  <si>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</si>
  <si>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</si>
  <si>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</si>
  <si>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</si>
  <si>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</si>
  <si>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</si>
  <si>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</si>
  <si>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</si>
  <si>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</si>
  <si>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</si>
  <si>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</si>
  <si>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</si>
  <si>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</si>
  <si>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</si>
  <si>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</si>
  <si>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</si>
  <si>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</si>
  <si>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</si>
  <si>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</si>
  <si>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</si>
  <si>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</si>
  <si>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</si>
  <si>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</si>
  <si>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</si>
  <si>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</si>
  <si>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</si>
  <si>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</si>
  <si>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</si>
  <si>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</si>
  <si>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</si>
  <si>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</si>
  <si>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</si>
  <si>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</si>
  <si>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</si>
  <si>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</si>
  <si>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</si>
  <si>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</si>
  <si>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</si>
  <si>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</si>
  <si>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</si>
  <si>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</si>
  <si>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</si>
  <si>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</si>
  <si>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</si>
  <si>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</si>
  <si>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</si>
  <si>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</si>
  <si>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</si>
  <si>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</si>
  <si>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</si>
  <si>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</si>
  <si>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</si>
  <si>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</si>
  <si>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</si>
  <si>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</si>
  <si>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</si>
  <si>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</si>
  <si>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</si>
  <si>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</si>
  <si>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</si>
  <si>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</si>
  <si>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</si>
  <si>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</si>
  <si>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</si>
  <si>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</si>
  <si>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</si>
  <si>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</si>
  <si>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</si>
  <si>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</si>
  <si>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</si>
  <si>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</si>
  <si>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</si>
  <si>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</si>
  <si>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</si>
  <si>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</si>
  <si>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</si>
  <si>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</si>
  <si>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</si>
  <si>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</si>
  <si>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</si>
  <si>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</si>
  <si>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</si>
  <si>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</si>
  <si>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</si>
  <si>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</si>
  <si>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</si>
  <si>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</si>
  <si>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</si>
  <si>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</si>
  <si>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</si>
  <si>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</si>
  <si>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</si>
  <si>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</si>
  <si>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</si>
  <si>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</si>
  <si>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</si>
  <si>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</si>
  <si>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</si>
  <si>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</si>
  <si>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</si>
  <si>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</si>
  <si>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</si>
  <si>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</si>
  <si>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</si>
  <si>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</si>
  <si>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</si>
  <si>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</si>
  <si>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</si>
  <si>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</si>
  <si>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</si>
  <si>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</si>
  <si>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</si>
  <si>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</si>
  <si>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</si>
  <si>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</si>
  <si>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</si>
  <si>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</si>
  <si>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</si>
  <si>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</si>
  <si>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</si>
  <si>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</si>
  <si>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</si>
  <si>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</si>
  <si>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</si>
  <si>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</si>
  <si>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</si>
  <si>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</si>
  <si>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</si>
  <si>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</si>
  <si>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</si>
  <si>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</si>
  <si>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</si>
  <si>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</si>
  <si>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</si>
  <si>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</si>
  <si>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</si>
  <si>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</si>
  <si>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</si>
  <si>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</si>
  <si>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</si>
  <si>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</si>
  <si>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</si>
  <si>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</si>
  <si>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</si>
  <si>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</si>
  <si>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</si>
  <si>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</si>
  <si>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</si>
  <si>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</si>
  <si>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</si>
  <si>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</si>
  <si>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</si>
  <si>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</si>
  <si>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</si>
  <si>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</si>
  <si>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</si>
  <si>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</si>
  <si>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</si>
  <si>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</si>
  <si>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</si>
  <si>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</si>
  <si>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</si>
  <si>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</si>
  <si>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</si>
  <si>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</si>
  <si>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</si>
  <si>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</si>
  <si>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</si>
  <si>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</si>
  <si>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</si>
  <si>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</si>
  <si>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</si>
  <si>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</si>
  <si>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</si>
  <si>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</si>
  <si>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</si>
  <si>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</si>
  <si>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</si>
  <si>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</si>
  <si>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</si>
  <si>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</si>
  <si>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</si>
  <si>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</si>
  <si>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</si>
  <si>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</si>
  <si>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</si>
  <si>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</si>
  <si>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</si>
  <si>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</si>
  <si>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</si>
  <si>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</si>
  <si>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</si>
  <si>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</si>
  <si>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</si>
  <si>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</si>
  <si>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</si>
  <si>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</si>
  <si>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</si>
  <si>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</si>
  <si>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</si>
  <si>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</si>
  <si>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</si>
  <si>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</si>
  <si>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</si>
  <si>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</si>
  <si>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</si>
  <si>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</si>
  <si>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</si>
  <si>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</si>
  <si>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</si>
  <si>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</si>
  <si>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</si>
  <si>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</si>
  <si>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</si>
  <si>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</si>
  <si>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</si>
  <si>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</si>
  <si>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</si>
  <si>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</si>
  <si>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</si>
  <si>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</si>
  <si>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</si>
  <si>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</si>
  <si>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</si>
  <si>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</si>
  <si>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</si>
  <si>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</si>
  <si>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</si>
  <si>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</si>
  <si>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</si>
  <si>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</si>
  <si>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</si>
  <si>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</si>
  <si>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</si>
  <si>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</si>
  <si>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</si>
  <si>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</si>
  <si>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</si>
  <si>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</si>
  <si>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</si>
  <si>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</si>
  <si>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</si>
  <si>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</si>
  <si>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</si>
  <si>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</si>
  <si>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</si>
  <si>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</si>
  <si>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</si>
  <si>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</si>
  <si>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</si>
  <si>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</si>
  <si>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</si>
  <si>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</si>
  <si>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</si>
  <si>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</si>
  <si>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</si>
  <si>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</si>
  <si>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</si>
  <si>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</si>
  <si>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</si>
  <si>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</si>
  <si>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</si>
  <si>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</si>
  <si>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</si>
  <si>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</si>
  <si>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</si>
  <si>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</si>
  <si>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</si>
  <si>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</si>
  <si>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</si>
  <si>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</si>
  <si>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</si>
  <si>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</si>
  <si>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</si>
  <si>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</si>
  <si>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</si>
  <si>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</si>
  <si>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</si>
  <si>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</si>
  <si>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</si>
  <si>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</si>
  <si>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</si>
  <si>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</si>
  <si>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</si>
  <si>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</si>
  <si>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</si>
  <si>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</si>
  <si>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</si>
  <si>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</si>
  <si>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</si>
  <si>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</si>
  <si>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</si>
  <si>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</si>
  <si>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</si>
  <si>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</si>
  <si>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</si>
  <si>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</si>
  <si>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</si>
  <si>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</si>
  <si>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</si>
  <si>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</si>
  <si>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</si>
  <si>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</si>
  <si>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</si>
  <si>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</si>
  <si>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</si>
  <si>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</si>
  <si>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</si>
  <si>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</si>
  <si>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</si>
  <si>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</si>
  <si>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</si>
  <si>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</si>
  <si>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</si>
  <si>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</si>
  <si>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</si>
  <si>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</si>
  <si>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</si>
  <si>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</si>
  <si>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</si>
  <si>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</si>
  <si>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</si>
  <si>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</si>
  <si>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</si>
  <si>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</si>
  <si>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</si>
  <si>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</si>
  <si>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</si>
  <si>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</si>
  <si>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</si>
  <si>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</si>
  <si>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</si>
  <si>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</si>
  <si>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</si>
  <si>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</si>
  <si>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</si>
  <si>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</si>
  <si>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</si>
  <si>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</si>
  <si>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</si>
  <si>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</si>
  <si>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</si>
  <si>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</si>
  <si>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</si>
  <si>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</si>
  <si>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</si>
  <si>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</si>
  <si>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</si>
  <si>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</si>
  <si>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</si>
  <si>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</si>
  <si>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</si>
  <si>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</si>
  <si>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</si>
  <si>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</si>
  <si>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</si>
  <si>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</si>
  <si>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</si>
  <si>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</si>
  <si>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</si>
  <si>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</si>
  <si>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</si>
  <si>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</si>
  <si>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</si>
  <si>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</si>
  <si>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</si>
  <si>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</si>
  <si>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</si>
  <si>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</si>
  <si>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</si>
  <si>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</si>
  <si>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</si>
  <si>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</si>
  <si>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</si>
  <si>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</si>
  <si>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</si>
  <si>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</si>
  <si>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</si>
  <si>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</si>
  <si>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</si>
  <si>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</si>
  <si>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</si>
  <si>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</si>
  <si>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</si>
  <si>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</si>
  <si>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</si>
  <si>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</si>
  <si>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</si>
  <si>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</si>
  <si>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</si>
  <si>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</si>
  <si>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</si>
  <si>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</si>
  <si>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</si>
  <si>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</si>
  <si>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</si>
  <si>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</si>
  <si>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</si>
  <si>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</si>
  <si>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</si>
  <si>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</si>
  <si>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</si>
  <si>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</si>
  <si>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</si>
  <si>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</si>
  <si>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</si>
  <si>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</si>
  <si>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</si>
  <si>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</si>
  <si>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</si>
  <si>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</si>
  <si>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</si>
  <si>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</si>
  <si>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</si>
  <si>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</si>
  <si>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</si>
  <si>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</si>
  <si>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</si>
  <si>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</si>
  <si>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</si>
  <si>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</si>
  <si>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</si>
  <si>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</si>
  <si>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</si>
  <si>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</si>
  <si>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</si>
  <si>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</si>
  <si>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</si>
  <si>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</si>
  <si>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</si>
  <si>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</si>
  <si>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</si>
  <si>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</si>
  <si>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</si>
  <si>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</si>
  <si>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</si>
  <si>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</si>
  <si>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</si>
  <si>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</si>
  <si>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</si>
  <si>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</si>
  <si>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</si>
  <si>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</si>
  <si>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</si>
  <si>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</si>
  <si>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</si>
  <si>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</si>
  <si>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</si>
  <si>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</si>
  <si>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</si>
  <si>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</si>
  <si>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</si>
  <si>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</si>
  <si>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</si>
  <si>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</si>
  <si>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</si>
  <si>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</si>
  <si>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</si>
  <si>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</si>
  <si>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</si>
  <si>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</si>
  <si>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</si>
  <si>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</si>
  <si>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</si>
  <si>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</si>
  <si>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</si>
  <si>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</si>
  <si>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</si>
  <si>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</si>
  <si>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</si>
  <si>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</si>
  <si>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</si>
  <si>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</si>
  <si>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</si>
  <si>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</si>
  <si>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</si>
  <si>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</si>
  <si>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</si>
  <si>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</si>
  <si>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</si>
  <si>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</si>
  <si>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</si>
  <si>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</si>
  <si>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</si>
  <si>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</si>
  <si>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</si>
  <si>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</si>
  <si>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</si>
  <si>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</si>
  <si>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</si>
  <si>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</si>
  <si>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</si>
  <si>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</si>
  <si>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</si>
  <si>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</si>
  <si>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</si>
  <si>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</si>
  <si>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</si>
  <si>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</si>
  <si>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</si>
  <si>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</si>
  <si>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</si>
  <si>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</si>
  <si>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</si>
  <si>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</si>
  <si>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</si>
  <si>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</si>
  <si>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</si>
  <si>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</si>
  <si>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</si>
  <si>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</si>
  <si>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</si>
  <si>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</si>
  <si>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</si>
  <si>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</si>
  <si>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</si>
  <si>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</si>
  <si>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</si>
  <si>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</si>
  <si>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</si>
  <si>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</si>
  <si>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</si>
  <si>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</si>
  <si>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</si>
  <si>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</si>
  <si>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</si>
  <si>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</si>
  <si>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</si>
  <si>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</si>
  <si>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</si>
  <si>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</si>
  <si>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</si>
  <si>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</si>
  <si>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</si>
  <si>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</si>
  <si>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</si>
  <si>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</si>
  <si>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</si>
  <si>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</si>
  <si>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</si>
  <si>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</si>
  <si>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</si>
  <si>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</si>
  <si>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</si>
  <si>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</si>
  <si>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</si>
  <si>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</si>
  <si>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</si>
  <si>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</si>
  <si>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</si>
  <si>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</si>
  <si>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</si>
  <si>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</si>
  <si>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</si>
  <si>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</si>
  <si>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</si>
  <si>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</si>
  <si>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</si>
  <si>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</si>
  <si>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</si>
  <si>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</si>
  <si>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</si>
  <si>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</si>
  <si>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</si>
  <si>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</si>
  <si>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</si>
  <si>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</si>
  <si>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</si>
  <si>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</si>
  <si>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</si>
  <si>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</si>
  <si>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</si>
  <si>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</si>
  <si>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</si>
  <si>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</si>
  <si>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</si>
  <si>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</si>
  <si>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</si>
  <si>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</si>
  <si>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</si>
  <si>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</si>
  <si>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</si>
  <si>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</si>
  <si>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</si>
  <si>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</si>
  <si>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</si>
  <si>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</si>
  <si>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</si>
  <si>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</si>
  <si>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</si>
  <si>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</si>
  <si>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</si>
  <si>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</si>
  <si>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</si>
  <si>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</si>
  <si>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</si>
  <si>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</si>
  <si>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</si>
  <si>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</si>
  <si>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</si>
  <si>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</si>
  <si>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</si>
  <si>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</si>
  <si>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</si>
  <si>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</si>
  <si>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</si>
  <si>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</si>
  <si>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</si>
  <si>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</si>
  <si>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</si>
  <si>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</si>
  <si>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</si>
  <si>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</si>
  <si>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</si>
  <si>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</si>
  <si>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</si>
  <si>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</si>
  <si>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</si>
  <si>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</si>
  <si>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</si>
  <si>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</si>
  <si>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</si>
  <si>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</si>
  <si>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</si>
  <si>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</si>
  <si>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</si>
  <si>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</si>
  <si>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</si>
  <si>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</si>
  <si>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</si>
  <si>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</si>
  <si>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</si>
  <si>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</si>
  <si>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</si>
  <si>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</si>
  <si>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</si>
  <si>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</si>
  <si>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</si>
  <si>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</si>
  <si>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</si>
  <si>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</si>
  <si>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</si>
  <si>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</si>
  <si>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</si>
  <si>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</si>
  <si>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</si>
  <si>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</si>
  <si>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</si>
  <si>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</si>
  <si>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</si>
  <si>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</si>
  <si>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</si>
  <si>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</si>
  <si>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</si>
  <si>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</si>
  <si>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</si>
  <si>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</si>
  <si>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</si>
  <si>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</si>
  <si>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</si>
  <si>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</si>
  <si>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</si>
  <si>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</si>
  <si>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</si>
  <si>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</si>
  <si>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</si>
  <si>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</si>
  <si>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</si>
  <si>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</si>
  <si>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</si>
  <si>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</si>
  <si>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</si>
  <si>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</si>
  <si>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</si>
  <si>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</si>
  <si>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</si>
  <si>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</si>
  <si>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</si>
  <si>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</si>
  <si>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</si>
  <si>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</si>
  <si>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</si>
  <si>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</si>
  <si>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</si>
  <si>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</si>
  <si>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</si>
  <si>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</si>
  <si>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</si>
  <si>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</si>
  <si>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</si>
  <si>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</si>
  <si>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</si>
  <si>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</si>
  <si>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</si>
  <si>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</si>
  <si>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</si>
  <si>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</si>
  <si>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</si>
  <si>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</si>
  <si>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</si>
  <si>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</si>
  <si>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</si>
  <si>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</si>
  <si>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</si>
  <si>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</si>
  <si>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</si>
  <si>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</si>
  <si>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</si>
  <si>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</si>
  <si>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</si>
  <si>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</si>
  <si>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</si>
  <si>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</si>
  <si>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</si>
  <si>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</si>
  <si>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</si>
  <si>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</si>
  <si>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</si>
  <si>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</si>
  <si>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</si>
  <si>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</si>
  <si>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</si>
  <si>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</si>
  <si>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</si>
  <si>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</si>
  <si>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</si>
  <si>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</si>
  <si>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</si>
  <si>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</si>
  <si>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</si>
  <si>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</si>
  <si>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</si>
  <si>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</si>
  <si>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</si>
  <si>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</si>
  <si>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</si>
  <si>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</si>
  <si>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</si>
  <si>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</si>
  <si>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</si>
  <si>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</si>
  <si>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</si>
  <si>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</si>
  <si>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</si>
  <si>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</si>
  <si>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</si>
  <si>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</si>
  <si>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</si>
  <si>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</si>
  <si>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</si>
  <si>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</si>
  <si>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</si>
  <si>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</si>
  <si>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</si>
  <si>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</si>
  <si>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</si>
  <si>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</si>
  <si>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</si>
  <si>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</si>
  <si>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</si>
  <si>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</si>
  <si>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</si>
  <si>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</si>
  <si>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</si>
  <si>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</si>
  <si>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</si>
  <si>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</si>
  <si>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</si>
  <si>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</si>
  <si>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</si>
  <si>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</si>
  <si>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</si>
  <si>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</si>
  <si>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</si>
  <si>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</si>
  <si>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</si>
  <si>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</si>
  <si>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</si>
  <si>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</si>
  <si>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</si>
  <si>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</si>
  <si>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</si>
  <si>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</si>
  <si>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</si>
  <si>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</si>
  <si>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</si>
  <si>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</si>
  <si>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</si>
  <si>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</si>
  <si>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</si>
  <si>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</si>
  <si>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</si>
  <si>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</si>
  <si>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</si>
  <si>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</si>
  <si>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</si>
  <si>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</si>
  <si>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</si>
  <si>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</si>
  <si>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</si>
  <si>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</si>
  <si>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</si>
  <si>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</si>
  <si>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</si>
  <si>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</si>
  <si>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</si>
  <si>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</si>
  <si>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</si>
  <si>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</si>
  <si>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</si>
  <si>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</si>
  <si>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</si>
  <si>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</si>
  <si>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</si>
  <si>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</si>
  <si>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</si>
  <si>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</si>
  <si>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</si>
  <si>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</si>
  <si>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</si>
  <si>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</si>
  <si>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</si>
  <si>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</si>
  <si>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</si>
  <si>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</si>
  <si>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</si>
  <si>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</si>
  <si>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</si>
  <si>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</si>
  <si>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</si>
  <si>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</si>
  <si>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</si>
  <si>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</si>
  <si>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</si>
  <si>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</si>
  <si>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</si>
  <si>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</si>
  <si>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</si>
  <si>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</si>
  <si>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</si>
  <si>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</si>
  <si>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</si>
  <si>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</si>
  <si>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</si>
  <si>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</si>
  <si>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</si>
  <si>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</si>
  <si>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</si>
  <si>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</si>
  <si>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</si>
  <si>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</si>
  <si>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</si>
  <si>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</si>
  <si>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</si>
  <si>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</si>
  <si>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</si>
  <si>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</si>
  <si>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</si>
  <si>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</si>
  <si>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</si>
  <si>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</si>
  <si>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</si>
  <si>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</si>
  <si>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</si>
  <si>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</si>
  <si>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</si>
  <si>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</si>
  <si>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</si>
  <si>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</si>
  <si>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</si>
  <si>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</si>
  <si>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</si>
  <si>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</si>
  <si>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</si>
  <si>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</si>
  <si>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</si>
  <si>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</si>
  <si>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</si>
  <si>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</si>
  <si>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</si>
  <si>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</si>
  <si>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</si>
  <si>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</si>
  <si>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</si>
  <si>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</si>
  <si>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</si>
  <si>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</si>
  <si>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</si>
  <si>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</si>
  <si>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</si>
  <si>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</si>
  <si>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</si>
  <si>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</si>
  <si>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</si>
  <si>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</si>
  <si>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</si>
  <si>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</si>
  <si>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</si>
  <si>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</si>
  <si>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</si>
  <si>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</si>
  <si>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</si>
  <si>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</si>
  <si>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</si>
  <si>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</si>
  <si>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</si>
  <si>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</si>
  <si>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</si>
  <si>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</si>
  <si>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</si>
  <si>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</si>
  <si>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</si>
  <si>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</si>
  <si>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</si>
  <si>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</si>
  <si>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</si>
  <si>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</si>
  <si>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</si>
  <si>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</si>
  <si>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</si>
  <si>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</si>
  <si>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</si>
  <si>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</si>
  <si>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</si>
  <si>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</si>
  <si>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</si>
  <si>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</si>
  <si>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</si>
  <si>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</si>
  <si>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</si>
  <si>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</si>
  <si>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</si>
  <si>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</si>
  <si>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</si>
  <si>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</si>
  <si>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</si>
  <si>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</si>
  <si>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</si>
  <si>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</si>
  <si>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</si>
  <si>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</si>
  <si>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</si>
  <si>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</si>
  <si>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</si>
  <si>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</si>
  <si>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</si>
  <si>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</si>
  <si>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</si>
  <si>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</si>
  <si>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</si>
  <si>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</si>
  <si>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</si>
  <si>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</si>
  <si>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</si>
  <si>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</si>
  <si>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</si>
  <si>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</si>
  <si>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</si>
  <si>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</si>
  <si>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</si>
  <si>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</si>
  <si>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</si>
  <si>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</si>
  <si>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</si>
  <si>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</si>
  <si>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</si>
  <si>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</si>
  <si>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</si>
  <si>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</si>
  <si>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</si>
  <si>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</si>
  <si>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</si>
  <si>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</si>
  <si>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</si>
  <si>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</si>
  <si>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</si>
  <si>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</si>
  <si>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</si>
  <si>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</si>
  <si>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</si>
  <si>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</si>
  <si>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</si>
  <si>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</si>
  <si>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</si>
  <si>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</si>
  <si>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</si>
  <si>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</si>
  <si>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</si>
  <si>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</si>
  <si>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</si>
  <si>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</si>
  <si>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</si>
  <si>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</si>
  <si>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</si>
  <si>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</si>
  <si>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</si>
  <si>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</si>
  <si>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</si>
  <si>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</si>
  <si>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</si>
  <si>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</si>
  <si>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</si>
  <si>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</si>
  <si>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</si>
  <si>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</si>
  <si>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</si>
  <si>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</si>
  <si>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</si>
  <si>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</si>
  <si>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</si>
  <si>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</si>
  <si>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</si>
  <si>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</si>
  <si>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</si>
  <si>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</si>
  <si>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</si>
  <si>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</si>
  <si>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</si>
  <si>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</si>
  <si>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</si>
  <si>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</si>
  <si>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</si>
  <si>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</si>
  <si>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</si>
  <si>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</si>
  <si>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</si>
  <si>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</si>
  <si>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</si>
  <si>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</si>
  <si>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</si>
  <si>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</si>
  <si>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</si>
  <si>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</si>
  <si>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</si>
  <si>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</si>
  <si>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</si>
  <si>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</si>
  <si>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</si>
  <si>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</si>
  <si>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</si>
  <si>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</si>
  <si>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</si>
  <si>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</si>
  <si>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</si>
  <si>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</si>
  <si>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</si>
  <si>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</si>
  <si>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</si>
  <si>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</si>
  <si>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</si>
  <si>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</si>
  <si>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</si>
  <si>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</si>
  <si>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</si>
  <si>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</si>
  <si>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</si>
  <si>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</si>
  <si>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</si>
  <si>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</si>
  <si>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</si>
  <si>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</si>
  <si>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</si>
  <si>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</si>
  <si>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</si>
  <si>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</si>
  <si>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</si>
  <si>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</si>
  <si>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</si>
  <si>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</si>
  <si>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</si>
  <si>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</si>
  <si>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</si>
  <si>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</si>
  <si>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</si>
  <si>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</si>
  <si>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</si>
  <si>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</si>
  <si>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</si>
  <si>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</si>
  <si>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</si>
  <si>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</si>
  <si>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</si>
  <si>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</si>
  <si>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</si>
  <si>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</si>
  <si>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</si>
  <si>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</si>
  <si>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</si>
  <si>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</si>
  <si>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</si>
  <si>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</si>
  <si>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</si>
  <si>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</si>
  <si>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</si>
  <si>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</si>
  <si>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</si>
  <si>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</si>
  <si>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</si>
  <si>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</si>
  <si>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</si>
  <si>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</si>
  <si>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</si>
  <si>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</si>
  <si>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</si>
  <si>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</si>
  <si>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</si>
  <si>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</si>
  <si>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</si>
  <si>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</si>
  <si>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</si>
  <si>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</si>
  <si>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</si>
  <si>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</si>
  <si>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</si>
  <si>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</si>
  <si>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</si>
  <si>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</si>
  <si>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</si>
  <si>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</si>
  <si>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</si>
  <si>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</si>
  <si>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</si>
  <si>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</si>
  <si>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</si>
  <si>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</si>
  <si>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</si>
  <si>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</si>
  <si>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</si>
  <si>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</si>
  <si>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</si>
  <si>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</si>
  <si>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</si>
  <si>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</si>
  <si>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</si>
  <si>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</si>
  <si>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</si>
  <si>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</si>
  <si>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</si>
  <si>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</si>
  <si>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</si>
  <si>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</si>
  <si>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</si>
  <si>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</si>
  <si>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</si>
  <si>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</si>
  <si>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</si>
  <si>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</si>
  <si>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</si>
  <si>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</si>
  <si>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</si>
  <si>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</si>
  <si>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</si>
  <si>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</si>
  <si>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</si>
  <si>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</si>
  <si>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</si>
  <si>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</si>
  <si>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</si>
  <si>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</si>
  <si>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</si>
  <si>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</si>
  <si>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</si>
  <si>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</si>
  <si>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</si>
  <si>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</si>
  <si>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</si>
  <si>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</si>
  <si>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</si>
  <si>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</si>
  <si>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</si>
  <si>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</si>
  <si>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</si>
  <si>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</si>
  <si>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</si>
  <si>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</si>
  <si>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</si>
  <si>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</si>
  <si>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</si>
  <si>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</si>
  <si>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</si>
  <si>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</si>
  <si>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</si>
  <si>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</si>
  <si>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</si>
  <si>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</si>
  <si>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</si>
  <si>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</si>
  <si>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</si>
  <si>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</si>
  <si>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</si>
  <si>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</si>
  <si>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</si>
  <si>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</si>
  <si>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</si>
  <si>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</si>
  <si>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</si>
  <si>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</si>
  <si>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</si>
  <si>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</si>
  <si>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</si>
  <si>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</si>
  <si>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</si>
  <si>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</si>
  <si>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</si>
  <si>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</si>
  <si>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</si>
  <si>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</si>
  <si>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</si>
  <si>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</si>
  <si>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</si>
  <si>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</si>
  <si>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</si>
  <si>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</si>
  <si>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</si>
  <si>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</si>
  <si>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</si>
  <si>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</si>
  <si>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</si>
  <si>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</si>
  <si>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</si>
  <si>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</si>
  <si>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</si>
  <si>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</si>
  <si>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</si>
  <si>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</si>
  <si>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</si>
  <si>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</si>
  <si>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</si>
  <si>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</si>
  <si>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</si>
  <si>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</si>
  <si>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</si>
  <si>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</si>
  <si>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</si>
  <si>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</si>
  <si>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</si>
  <si>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</si>
  <si>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</si>
  <si>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</si>
  <si>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</si>
  <si>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</si>
  <si>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</si>
  <si>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</si>
  <si>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</si>
  <si>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</si>
  <si>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</si>
  <si>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</si>
  <si>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</si>
  <si>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</si>
  <si>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</si>
  <si>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</si>
  <si>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</si>
  <si>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</si>
  <si>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</si>
  <si>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</si>
  <si>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</si>
  <si>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</si>
  <si>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</si>
  <si>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</si>
  <si>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</si>
  <si>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</si>
  <si>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</si>
  <si>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</si>
  <si>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</si>
  <si>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</si>
  <si>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</si>
  <si>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</si>
  <si>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</si>
  <si>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</si>
  <si>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</si>
  <si>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</si>
  <si>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</si>
  <si>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</si>
  <si>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</si>
  <si>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</si>
  <si>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</si>
  <si>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</si>
  <si>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</si>
  <si>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</si>
  <si>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</si>
  <si>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</si>
  <si>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</si>
  <si>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</si>
  <si>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</si>
  <si>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</si>
  <si>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</si>
  <si>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</si>
  <si>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</si>
  <si>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</si>
  <si>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</si>
  <si>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</si>
  <si>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</si>
  <si>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</si>
  <si>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</si>
  <si>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</si>
  <si>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</si>
  <si>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</si>
  <si>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</si>
  <si>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</si>
  <si>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</si>
  <si>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</si>
  <si>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</si>
  <si>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</si>
  <si>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</si>
  <si>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</si>
  <si>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</si>
  <si>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</si>
  <si>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</si>
  <si>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</si>
  <si>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</si>
  <si>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</si>
  <si>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</si>
  <si>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</si>
  <si>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</si>
  <si>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</si>
  <si>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</si>
  <si>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</si>
  <si>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</si>
  <si>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</si>
  <si>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</si>
  <si>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</si>
  <si>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</si>
  <si>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</si>
  <si>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</si>
  <si>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</si>
  <si>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</si>
  <si>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</si>
  <si>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</si>
  <si>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</si>
  <si>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</si>
  <si>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</si>
  <si>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</si>
  <si>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</si>
  <si>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</si>
  <si>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</si>
  <si>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</si>
  <si>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</si>
  <si>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</si>
  <si>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</si>
  <si>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</si>
  <si>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</si>
  <si>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</si>
  <si>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</si>
  <si>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</si>
  <si>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</si>
  <si>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</si>
  <si>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</si>
  <si>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</si>
  <si>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</si>
  <si>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</si>
  <si>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</si>
  <si>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</si>
  <si>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</si>
  <si>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</si>
  <si>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</si>
  <si>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</si>
  <si>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</si>
  <si>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</si>
  <si>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</si>
  <si>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</si>
  <si>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</si>
  <si>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</si>
  <si>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</si>
  <si>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</si>
  <si>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</si>
  <si>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</si>
  <si>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</si>
  <si>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</si>
  <si>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</si>
  <si>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</si>
  <si>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</si>
  <si>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</si>
  <si>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</si>
  <si>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</si>
  <si>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</si>
  <si>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</si>
  <si>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</si>
  <si>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</si>
  <si>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</si>
  <si>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</si>
  <si>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</si>
  <si>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</si>
  <si>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</si>
  <si>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</si>
  <si>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</si>
  <si>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</si>
  <si>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</si>
  <si>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</si>
  <si>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</si>
  <si>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</si>
  <si>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</si>
  <si>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</si>
  <si>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</si>
  <si>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</si>
  <si>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</si>
  <si>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</si>
  <si>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</si>
  <si>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</si>
  <si>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</si>
  <si>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</si>
  <si>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</si>
  <si>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</si>
  <si>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</si>
  <si>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</si>
  <si>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</si>
  <si>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</si>
  <si>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</si>
  <si>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</si>
  <si>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</si>
  <si>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</si>
  <si>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</si>
  <si>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</si>
  <si>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</si>
  <si>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</si>
  <si>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</si>
  <si>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</si>
  <si>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</si>
  <si>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</si>
  <si>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</si>
  <si>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</si>
  <si>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</si>
  <si>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</si>
  <si>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</si>
  <si>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</si>
  <si>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</si>
  <si>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</si>
  <si>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</si>
  <si>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</si>
  <si>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</si>
  <si>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</si>
  <si>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</si>
  <si>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</si>
  <si>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</si>
  <si>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</si>
  <si>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</si>
  <si>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</si>
  <si>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</si>
  <si>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</si>
  <si>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</si>
  <si>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</si>
  <si>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</si>
  <si>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</si>
  <si>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</si>
  <si>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</si>
  <si>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</si>
  <si>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</si>
  <si>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</si>
  <si>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</si>
  <si>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</si>
  <si>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</si>
  <si>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</si>
  <si>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</si>
  <si>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</si>
  <si>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</si>
  <si>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</si>
  <si>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</si>
  <si>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</si>
  <si>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</si>
  <si>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</si>
  <si>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</si>
  <si>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</si>
  <si>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</si>
  <si>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</si>
  <si>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</si>
  <si>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</si>
  <si>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</si>
  <si>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</si>
  <si>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</si>
  <si>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</si>
  <si>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</si>
  <si>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</si>
  <si>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</si>
  <si>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</si>
  <si>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</si>
  <si>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</si>
  <si>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</si>
  <si>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</si>
  <si>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</si>
  <si>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</si>
  <si>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</si>
  <si>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</si>
  <si>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</si>
  <si>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</si>
  <si>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</si>
  <si>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</si>
  <si>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</si>
  <si>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</si>
  <si>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</si>
  <si>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</si>
  <si>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</si>
  <si>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</si>
  <si>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</si>
  <si>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</si>
  <si>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</si>
  <si>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</si>
  <si>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</si>
  <si>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</si>
  <si>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</si>
  <si>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</si>
  <si>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</si>
  <si>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</si>
  <si>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</si>
  <si>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</si>
  <si>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</si>
  <si>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</si>
  <si>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</si>
  <si>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</si>
  <si>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</si>
  <si>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</si>
  <si>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</si>
  <si>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</si>
  <si>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</si>
  <si>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</si>
  <si>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</si>
  <si>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</si>
  <si>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</si>
  <si>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</si>
  <si>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</si>
  <si>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</si>
  <si>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</si>
  <si>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</si>
  <si>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</si>
  <si>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</si>
  <si>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</si>
  <si>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</si>
  <si>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</si>
  <si>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</si>
  <si>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</si>
  <si>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</si>
  <si>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</si>
  <si>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</si>
  <si>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</si>
  <si>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</si>
  <si>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</si>
  <si>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</si>
  <si>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</si>
  <si>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</si>
  <si>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</si>
  <si>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</si>
  <si>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</si>
  <si>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</si>
  <si>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</si>
  <si>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</si>
  <si>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</si>
  <si>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</si>
  <si>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</si>
  <si>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</si>
  <si>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</si>
  <si>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</si>
  <si>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</si>
  <si>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</si>
  <si>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</si>
  <si>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</si>
  <si>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</si>
  <si>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</si>
  <si>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</si>
  <si>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</si>
  <si>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</si>
  <si>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</si>
  <si>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</si>
  <si>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</si>
  <si>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</si>
  <si>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</si>
  <si>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</si>
  <si>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</si>
  <si>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</si>
  <si>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</si>
  <si>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</si>
  <si>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</si>
  <si>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</si>
  <si>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</si>
  <si>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</si>
  <si>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</si>
  <si>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</si>
  <si>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</si>
  <si>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</si>
  <si>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</si>
  <si>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</si>
  <si>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</si>
  <si>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</si>
  <si>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</si>
  <si>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</si>
  <si>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</si>
  <si>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</si>
  <si>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</si>
  <si>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</si>
  <si>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</si>
  <si>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</si>
  <si>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</si>
  <si>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</si>
  <si>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</si>
  <si>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</si>
  <si>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</si>
  <si>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</si>
  <si>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</si>
  <si>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</si>
  <si>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</si>
  <si>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</si>
  <si>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</si>
  <si>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</si>
  <si>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</si>
  <si>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</si>
  <si>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</si>
  <si>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</si>
  <si>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</si>
  <si>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</si>
  <si>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</si>
  <si>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</si>
  <si>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</si>
  <si>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</si>
  <si>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</si>
  <si>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</si>
  <si>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</si>
  <si>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</si>
  <si>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</si>
  <si>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</si>
  <si>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</si>
  <si>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</si>
  <si>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</si>
  <si>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</si>
  <si>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</si>
  <si>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</si>
  <si>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</si>
  <si>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</si>
  <si>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</si>
  <si>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</si>
  <si>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</si>
  <si>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</si>
  <si>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</si>
  <si>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</si>
  <si>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</si>
  <si>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</si>
  <si>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</si>
  <si>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</si>
  <si>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</si>
  <si>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</si>
  <si>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</si>
  <si>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</si>
  <si>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</si>
  <si>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</si>
  <si>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</si>
  <si>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</si>
  <si>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</si>
  <si>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</si>
  <si>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</si>
  <si>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</si>
  <si>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</si>
  <si>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</si>
  <si>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</si>
  <si>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</si>
  <si>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</si>
  <si>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</si>
  <si>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</si>
  <si>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</si>
  <si>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</si>
  <si>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</si>
  <si>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</si>
  <si>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</si>
  <si>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</si>
  <si>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</si>
  <si>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</si>
  <si>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</si>
  <si>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</si>
  <si>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</si>
  <si>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</si>
  <si>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</si>
  <si>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</si>
  <si>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</si>
  <si>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</si>
  <si>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</si>
  <si>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</si>
  <si>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</si>
  <si>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</si>
  <si>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</si>
  <si>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</si>
  <si>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</si>
  <si>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</si>
  <si>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</si>
  <si>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</si>
  <si>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</si>
  <si>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</si>
  <si>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</si>
  <si>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</si>
  <si>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</si>
  <si>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</si>
  <si>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</si>
  <si>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</si>
  <si>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</si>
  <si>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</si>
  <si>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</si>
  <si>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</si>
  <si>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</si>
  <si>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</si>
  <si>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</si>
  <si>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</si>
  <si>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</si>
  <si>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</si>
  <si>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</si>
  <si>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</si>
  <si>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</si>
  <si>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</si>
  <si>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</si>
  <si>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</si>
  <si>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</si>
  <si>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</si>
  <si>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</si>
  <si>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</si>
  <si>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</si>
  <si>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</si>
  <si>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</si>
  <si>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</si>
  <si>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</si>
  <si>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</si>
  <si>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</si>
  <si>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</si>
  <si>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</si>
  <si>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</si>
  <si>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</si>
  <si>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</si>
  <si>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</si>
  <si>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</si>
  <si>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</si>
  <si>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</si>
  <si>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</si>
  <si>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</si>
  <si>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</si>
  <si>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</si>
  <si>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</si>
  <si>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</si>
  <si>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</si>
  <si>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</si>
  <si>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</si>
  <si>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</si>
  <si>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</si>
  <si>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</si>
  <si>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</si>
  <si>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</si>
  <si>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</si>
  <si>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</si>
  <si>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</si>
  <si>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</si>
  <si>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</si>
  <si>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</si>
  <si>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</si>
  <si>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</si>
  <si>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</si>
  <si>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</si>
  <si>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</si>
  <si>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</si>
  <si>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</si>
  <si>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</si>
  <si>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</si>
  <si>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</si>
  <si>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</si>
  <si>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</si>
  <si>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</si>
  <si>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</si>
  <si>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</si>
  <si>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</si>
  <si>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</si>
  <si>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</si>
  <si>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</si>
  <si>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</si>
  <si>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</si>
  <si>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</si>
  <si>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</si>
  <si>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</si>
  <si>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</si>
  <si>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</si>
  <si>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</si>
  <si>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</si>
  <si>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</si>
  <si>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</si>
  <si>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</si>
  <si>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</si>
  <si>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</si>
  <si>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</si>
  <si>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</si>
  <si>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</si>
  <si>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</si>
  <si>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</si>
  <si>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</si>
  <si>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</si>
  <si>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</si>
  <si>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</si>
  <si>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</si>
  <si>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</si>
  <si>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</si>
  <si>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</si>
  <si>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</si>
  <si>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</si>
  <si>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</si>
  <si>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</si>
  <si>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</si>
  <si>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</si>
  <si>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</si>
  <si>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</si>
  <si>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</si>
  <si>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</si>
  <si>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</si>
  <si>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</si>
  <si>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</si>
  <si>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</si>
  <si>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</si>
  <si>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</si>
  <si>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</si>
  <si>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</si>
  <si>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</si>
  <si>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</si>
  <si>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</si>
  <si>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</si>
  <si>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</si>
  <si>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</si>
  <si>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</si>
  <si>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</si>
  <si>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</si>
  <si>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</si>
  <si>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</si>
  <si>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</si>
  <si>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</si>
  <si>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</si>
  <si>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</si>
  <si>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</si>
  <si>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</si>
  <si>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</si>
  <si>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</si>
  <si>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</si>
  <si>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</si>
  <si>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</si>
  <si>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</si>
  <si>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</si>
  <si>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</si>
  <si>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</si>
  <si>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</si>
  <si>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</si>
  <si>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</si>
  <si>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</si>
  <si>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</si>
  <si>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</si>
  <si>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</si>
  <si>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</si>
  <si>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</si>
  <si>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</si>
  <si>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</si>
  <si>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</si>
  <si>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</si>
  <si>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</si>
  <si>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</si>
  <si>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</si>
  <si>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</si>
  <si>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</si>
  <si>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</si>
  <si>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</si>
  <si>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</si>
  <si>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</si>
  <si>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</si>
  <si>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</si>
  <si>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</si>
  <si>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</si>
  <si>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</si>
  <si>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</si>
  <si>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</si>
  <si>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</si>
  <si>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</si>
  <si>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</si>
  <si>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</si>
  <si>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</si>
  <si>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</si>
  <si>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</si>
  <si>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</si>
  <si>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</si>
  <si>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</si>
  <si>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</si>
  <si>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</si>
  <si>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</si>
  <si>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</si>
  <si>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</si>
  <si>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</si>
  <si>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</si>
  <si>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</si>
  <si>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</si>
  <si>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</si>
  <si>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</si>
  <si>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</si>
  <si>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</si>
  <si>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</si>
  <si>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</si>
  <si>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</si>
  <si>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</si>
  <si>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</si>
  <si>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</si>
  <si>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</si>
  <si>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</si>
  <si>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</si>
  <si>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</si>
  <si>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</si>
  <si>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</si>
  <si>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</si>
  <si>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</si>
  <si>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</si>
  <si>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</si>
  <si>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</si>
  <si>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</si>
  <si>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</si>
  <si>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</si>
  <si>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</si>
  <si>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</si>
  <si>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</si>
  <si>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</si>
  <si>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</si>
  <si>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</si>
  <si>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</si>
  <si>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</si>
  <si>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</si>
  <si>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</si>
  <si>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</si>
  <si>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</si>
  <si>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</si>
  <si>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</si>
  <si>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</si>
  <si>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</si>
  <si>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</si>
  <si>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</si>
  <si>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</si>
  <si>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</si>
  <si>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</si>
  <si>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</si>
  <si>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</si>
  <si>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</si>
  <si>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</si>
  <si>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</si>
  <si>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</si>
  <si>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</si>
  <si>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</si>
  <si>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</si>
  <si>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</si>
  <si>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</si>
  <si>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</si>
  <si>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</si>
  <si>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</si>
  <si>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</si>
  <si>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</si>
  <si>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</si>
  <si>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</si>
  <si>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</si>
  <si>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</si>
  <si>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</si>
  <si>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</si>
  <si>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</si>
  <si>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</si>
  <si>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</si>
  <si>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</si>
  <si>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</si>
  <si>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</si>
  <si>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</si>
  <si>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</si>
  <si>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</si>
  <si>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</si>
  <si>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</si>
  <si>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</si>
  <si>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</si>
  <si>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</si>
  <si>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</si>
  <si>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</si>
  <si>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</si>
  <si>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</si>
  <si>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</si>
  <si>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</si>
  <si>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</si>
  <si>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</si>
  <si>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</si>
  <si>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</si>
  <si>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</si>
  <si>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</si>
  <si>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</si>
  <si>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</si>
  <si>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</si>
  <si>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</si>
  <si>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</si>
  <si>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</si>
  <si>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</si>
  <si>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</si>
  <si>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</si>
  <si>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</si>
  <si>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</si>
  <si>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</si>
  <si>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</si>
  <si>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</si>
  <si>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</si>
  <si>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</si>
  <si>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</si>
  <si>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</si>
  <si>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</si>
  <si>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</si>
  <si>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</si>
  <si>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</si>
  <si>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</si>
  <si>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</si>
  <si>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</si>
  <si>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</si>
  <si>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</si>
  <si>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</si>
  <si>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</si>
  <si>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</si>
  <si>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</si>
  <si>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</si>
  <si>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</si>
  <si>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</si>
  <si>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</si>
  <si>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</si>
  <si>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</si>
  <si>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</si>
  <si>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</si>
  <si>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</si>
  <si>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</si>
  <si>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</si>
  <si>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</si>
  <si>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</si>
  <si>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</si>
  <si>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</si>
  <si>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</si>
  <si>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</si>
  <si>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</si>
  <si>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</si>
  <si>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</si>
  <si>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</si>
  <si>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</si>
  <si>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</si>
  <si>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</si>
  <si>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</si>
  <si>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</si>
  <si>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</si>
  <si>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</si>
  <si>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</si>
  <si>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</si>
  <si>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</si>
  <si>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</si>
  <si>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</si>
  <si>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</si>
  <si>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</si>
  <si>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</si>
  <si>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</si>
  <si>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</si>
  <si>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</si>
  <si>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</si>
  <si>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</si>
  <si>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</si>
  <si>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</si>
  <si>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</si>
  <si>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</si>
  <si>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</si>
  <si>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</si>
  <si>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</si>
  <si>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</si>
  <si>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</si>
  <si>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</si>
  <si>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</si>
  <si>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</si>
  <si>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</si>
  <si>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</si>
  <si>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</si>
  <si>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</si>
  <si>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</si>
  <si>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</si>
  <si>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</si>
  <si>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</si>
  <si>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</si>
  <si>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</si>
  <si>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</si>
  <si>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</si>
  <si>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</si>
  <si>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</si>
  <si>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</si>
  <si>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</si>
  <si>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</si>
  <si>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</si>
  <si>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</si>
  <si>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</si>
  <si>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</si>
  <si>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</si>
  <si>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</si>
  <si>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</si>
  <si>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</si>
  <si>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</si>
  <si>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</si>
  <si>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</si>
  <si>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</si>
  <si>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</si>
  <si>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</si>
  <si>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</si>
  <si>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</si>
  <si>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</si>
  <si>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</si>
  <si>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</si>
  <si>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</si>
  <si>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</si>
  <si>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</si>
  <si>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</si>
  <si>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</si>
  <si>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</si>
  <si>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</si>
  <si>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</si>
  <si>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</si>
  <si>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</si>
  <si>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</si>
  <si>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</si>
  <si>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</si>
  <si>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</si>
  <si>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</si>
  <si>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</si>
  <si>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</si>
  <si>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</si>
  <si>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</si>
  <si>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</si>
  <si>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</si>
  <si>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</si>
  <si>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</si>
  <si>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</si>
  <si>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</si>
  <si>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</si>
  <si>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</si>
  <si>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</si>
  <si>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</si>
  <si>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</si>
  <si>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</si>
  <si>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</si>
  <si>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</si>
  <si>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</si>
  <si>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</si>
  <si>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</si>
  <si>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</si>
  <si>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</si>
  <si>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</si>
  <si>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</si>
  <si>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</si>
  <si>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</si>
  <si>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</si>
  <si>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</si>
  <si>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</si>
  <si>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</si>
  <si>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</si>
  <si>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</si>
  <si>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</si>
  <si>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</si>
  <si>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</si>
  <si>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</si>
  <si>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</si>
  <si>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</si>
  <si>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</si>
  <si>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</si>
  <si>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</si>
  <si>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</si>
  <si>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</si>
  <si>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</si>
  <si>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</si>
  <si>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</si>
  <si>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</si>
  <si>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</si>
  <si>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</si>
  <si>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</si>
  <si>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</si>
  <si>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</si>
  <si>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</si>
  <si>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</si>
  <si>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</si>
  <si>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</si>
  <si>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</si>
  <si>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</si>
  <si>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</si>
  <si>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</si>
  <si>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</si>
  <si>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</si>
  <si>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</si>
  <si>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</si>
  <si>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</si>
  <si>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</si>
  <si>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</si>
  <si>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</si>
  <si>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</si>
  <si>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</si>
  <si>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</si>
  <si>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</si>
  <si>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</si>
  <si>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</si>
  <si>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</si>
  <si>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</si>
  <si>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</si>
  <si>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</si>
  <si>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</si>
  <si>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</si>
  <si>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</si>
  <si>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</si>
  <si>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</si>
  <si>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</si>
  <si>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</si>
  <si>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</si>
  <si>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</si>
  <si>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</si>
  <si>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</si>
  <si>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</si>
  <si>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</si>
  <si>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</si>
  <si>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</si>
  <si>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</si>
  <si>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</si>
  <si>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</si>
  <si>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</si>
  <si>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</si>
  <si>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</si>
  <si>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</si>
  <si>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</si>
  <si>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</si>
  <si>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</si>
  <si>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</si>
  <si>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</si>
  <si>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</si>
  <si>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</si>
  <si>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</si>
  <si>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</si>
  <si>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</si>
  <si>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</si>
  <si>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</si>
  <si>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</si>
  <si>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</si>
  <si>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</si>
  <si>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</si>
  <si>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</si>
  <si>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</si>
  <si>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</si>
  <si>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</si>
  <si>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</si>
  <si>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</si>
  <si>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</si>
  <si>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</si>
  <si>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</si>
  <si>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</si>
  <si>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</si>
  <si>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</si>
  <si>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</si>
  <si>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</si>
  <si>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</si>
  <si>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</si>
  <si>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</si>
  <si>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</si>
  <si>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</si>
  <si>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</si>
  <si>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</si>
  <si>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</si>
  <si>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</si>
  <si>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</si>
  <si>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</si>
  <si>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</si>
  <si>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</si>
  <si>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</si>
  <si>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</si>
  <si>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</si>
  <si>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</si>
  <si>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</si>
  <si>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</si>
  <si>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</si>
  <si>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</si>
  <si>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</si>
  <si>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</si>
  <si>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</si>
  <si>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</si>
  <si>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</si>
  <si>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</si>
  <si>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</si>
  <si>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</si>
  <si>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</si>
  <si>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</si>
  <si>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</si>
  <si>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</si>
  <si>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</si>
  <si>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</si>
  <si>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</si>
  <si>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</si>
  <si>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</si>
  <si>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</si>
  <si>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</si>
  <si>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</si>
  <si>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</si>
  <si>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</si>
  <si>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</si>
  <si>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</si>
  <si>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</si>
  <si>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</si>
  <si>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</si>
  <si>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</si>
  <si>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</si>
  <si>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</si>
  <si>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</si>
  <si>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</si>
  <si>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</si>
  <si>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</si>
  <si>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</si>
  <si>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</si>
  <si>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</si>
  <si>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</si>
  <si>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</si>
  <si>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</si>
  <si>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</si>
  <si>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</si>
  <si>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</si>
  <si>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</si>
  <si>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</si>
  <si>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</si>
  <si>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</si>
  <si>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</si>
  <si>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</si>
  <si>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</si>
  <si>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</si>
  <si>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</si>
  <si>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</si>
  <si>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</si>
  <si>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</si>
  <si>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</si>
  <si>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</si>
  <si>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</si>
  <si>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</si>
  <si>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</si>
  <si>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</si>
  <si>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</si>
  <si>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</si>
  <si>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</si>
  <si>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</si>
  <si>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</si>
  <si>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</si>
  <si>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</si>
  <si>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</si>
  <si>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</si>
  <si>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</si>
  <si>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</si>
  <si>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</si>
  <si>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</si>
  <si>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</si>
  <si>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</si>
  <si>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</si>
  <si>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</si>
  <si>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</si>
  <si>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</si>
  <si>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</si>
  <si>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</si>
  <si>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</si>
  <si>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</si>
  <si>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</si>
  <si>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</si>
  <si>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</si>
  <si>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</si>
  <si>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</si>
  <si>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</si>
  <si>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</si>
  <si>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</si>
  <si>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</si>
  <si>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</si>
  <si>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</si>
  <si>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</si>
  <si>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</si>
  <si>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</si>
  <si>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</si>
  <si>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</si>
  <si>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</si>
  <si>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</si>
  <si>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</si>
  <si>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</si>
  <si>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</si>
  <si>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</si>
  <si>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</si>
  <si>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</si>
  <si>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</si>
  <si>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</si>
  <si>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</si>
  <si>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</si>
  <si>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</si>
  <si>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</si>
  <si>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</si>
  <si>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</si>
  <si>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</si>
  <si>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</si>
  <si>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</si>
  <si>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</si>
  <si>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</si>
  <si>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</si>
  <si>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</si>
  <si>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</si>
  <si>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</si>
  <si>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</si>
  <si>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</si>
  <si>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</si>
  <si>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</si>
  <si>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</si>
  <si>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</si>
  <si>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</si>
  <si>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</si>
  <si>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</si>
  <si>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</si>
  <si>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</si>
  <si>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</si>
  <si>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</si>
  <si>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</si>
  <si>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</si>
  <si>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</si>
  <si>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</si>
  <si>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</si>
  <si>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</si>
  <si>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</si>
  <si>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</si>
  <si>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</si>
  <si>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</si>
  <si>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</si>
  <si>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</si>
  <si>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</si>
  <si>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</si>
  <si>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</si>
  <si>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</si>
  <si>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</si>
  <si>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</si>
  <si>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</si>
  <si>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</si>
  <si>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</si>
  <si>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</si>
  <si>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</si>
  <si>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</si>
  <si>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</si>
  <si>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</si>
  <si>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</si>
  <si>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</si>
  <si>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</si>
  <si>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</si>
  <si>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</si>
  <si>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</si>
  <si>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</si>
  <si>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</si>
  <si>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</si>
  <si>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</si>
  <si>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</si>
  <si>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</si>
  <si>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</si>
  <si>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</si>
  <si>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</si>
  <si>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</si>
  <si>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</si>
  <si>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</si>
  <si>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</si>
  <si>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</si>
  <si>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</si>
  <si>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</si>
  <si>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</si>
  <si>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</si>
  <si>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</si>
  <si>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</si>
  <si>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</si>
  <si>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</si>
  <si>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</si>
  <si>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</si>
  <si>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</si>
  <si>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</si>
  <si>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</si>
  <si>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</si>
  <si>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</si>
  <si>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</si>
  <si>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</si>
  <si>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</si>
  <si>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</si>
  <si>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</si>
  <si>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</si>
  <si>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</si>
  <si>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</si>
  <si>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</si>
  <si>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</si>
  <si>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</si>
  <si>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</si>
  <si>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</si>
  <si>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</si>
  <si>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</si>
  <si>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</si>
  <si>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</si>
  <si>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</si>
  <si>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</si>
  <si>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</si>
  <si>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</si>
  <si>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</si>
  <si>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</si>
  <si>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</si>
  <si>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</si>
  <si>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</si>
  <si>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</si>
  <si>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</si>
  <si>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</si>
  <si>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</si>
  <si>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</si>
  <si>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</si>
  <si>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</si>
  <si>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</si>
  <si>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</si>
  <si>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</si>
  <si>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</si>
  <si>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</si>
  <si>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</si>
  <si>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</si>
  <si>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</si>
  <si>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</si>
  <si>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</si>
  <si>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</si>
  <si>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</si>
  <si>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</si>
  <si>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</si>
  <si>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</si>
  <si>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</si>
  <si>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</si>
  <si>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</si>
  <si>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</si>
  <si>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</si>
  <si>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</si>
  <si>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</si>
  <si>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</si>
  <si>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</si>
  <si>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</si>
  <si>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</si>
  <si>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</si>
  <si>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</si>
  <si>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</si>
  <si>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</si>
  <si>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</si>
  <si>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</si>
  <si>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</si>
  <si>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</si>
  <si>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</si>
  <si>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</si>
  <si>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</si>
  <si>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</si>
  <si>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</si>
  <si>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</si>
  <si>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</si>
  <si>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</si>
  <si>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</si>
  <si>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</si>
  <si>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</si>
  <si>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</si>
  <si>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</si>
  <si>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</si>
  <si>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</si>
  <si>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</si>
  <si>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</si>
  <si>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</si>
  <si>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</si>
  <si>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</si>
  <si>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</si>
  <si>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</si>
  <si>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</si>
  <si>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</si>
  <si>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</si>
  <si>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</si>
  <si>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</si>
  <si>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</si>
  <si>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</si>
  <si>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</si>
  <si>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</si>
  <si>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</si>
  <si>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</si>
  <si>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</si>
  <si>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</si>
  <si>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</si>
  <si>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</si>
  <si>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</si>
  <si>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</si>
  <si>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</si>
  <si>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</si>
  <si>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</si>
  <si>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</si>
  <si>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</si>
  <si>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</si>
  <si>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</si>
  <si>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</si>
  <si>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</si>
  <si>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</si>
  <si>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</si>
  <si>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</si>
  <si>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</si>
  <si>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</si>
  <si>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</si>
  <si>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</si>
  <si>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</si>
  <si>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</si>
  <si>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</si>
  <si>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</si>
  <si>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</si>
  <si>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</si>
  <si>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</si>
  <si>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</si>
  <si>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</si>
  <si>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</si>
  <si>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</si>
  <si>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</si>
  <si>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</si>
  <si>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</si>
  <si>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</si>
  <si>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</si>
  <si>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</si>
  <si>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</si>
  <si>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</si>
  <si>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</si>
  <si>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</si>
  <si>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</si>
  <si>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</si>
  <si>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</si>
  <si>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</si>
  <si>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</si>
  <si>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</si>
  <si>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</si>
  <si>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</si>
  <si>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</si>
  <si>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</si>
  <si>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</si>
  <si>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</si>
  <si>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</si>
  <si>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</si>
  <si>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</si>
  <si>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</si>
  <si>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</si>
  <si>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</si>
  <si>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</si>
  <si>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</si>
  <si>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</si>
  <si>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</si>
  <si>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</si>
  <si>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</si>
  <si>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</si>
  <si>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</si>
  <si>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</si>
  <si>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</si>
  <si>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</si>
  <si>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</si>
  <si>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</si>
  <si>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</si>
  <si>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</si>
  <si>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</si>
  <si>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</si>
  <si>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</si>
  <si>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</si>
  <si>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</si>
  <si>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</si>
  <si>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</si>
  <si>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</si>
  <si>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</si>
  <si>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</si>
  <si>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</si>
  <si>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</si>
  <si>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</si>
  <si>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</si>
  <si>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</si>
  <si>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</si>
  <si>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</si>
  <si>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</si>
  <si>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</si>
  <si>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</si>
  <si>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</si>
  <si>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</si>
  <si>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</si>
  <si>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</si>
  <si>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</si>
  <si>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</si>
  <si>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</si>
  <si>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</si>
  <si>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</si>
  <si>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</si>
  <si>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</si>
  <si>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</si>
  <si>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</si>
  <si>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</si>
  <si>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</si>
  <si>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</si>
  <si>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</si>
  <si>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</si>
  <si>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</si>
  <si>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</si>
  <si>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</si>
  <si>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</si>
  <si>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</si>
  <si>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</si>
  <si>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</si>
  <si>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</si>
  <si>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</si>
  <si>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</si>
  <si>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</si>
  <si>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</si>
  <si>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</si>
  <si>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</si>
  <si>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</si>
  <si>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</si>
  <si>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</si>
  <si>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</si>
  <si>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</si>
  <si>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</si>
  <si>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</si>
  <si>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</si>
  <si>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</si>
  <si>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</si>
  <si>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</si>
  <si>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</si>
  <si>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</si>
  <si>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</si>
  <si>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</si>
  <si>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</si>
  <si>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</si>
  <si>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</si>
  <si>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</si>
  <si>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</si>
  <si>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</si>
  <si>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</si>
  <si>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</si>
  <si>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</si>
  <si>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</si>
  <si>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</si>
  <si>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</si>
  <si>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</si>
  <si>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</si>
  <si>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</si>
  <si>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</si>
  <si>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</si>
  <si>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</si>
  <si>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</si>
  <si>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</si>
  <si>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</si>
  <si>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</si>
  <si>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</si>
  <si>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</si>
  <si>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</si>
  <si>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</si>
  <si>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</si>
  <si>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</si>
  <si>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</si>
  <si>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</si>
  <si>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</si>
  <si>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</si>
  <si>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</si>
  <si>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</si>
  <si>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</si>
  <si>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</si>
  <si>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</si>
  <si>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</si>
  <si>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</si>
  <si>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</si>
  <si>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</si>
  <si>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</si>
  <si>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</si>
  <si>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</si>
  <si>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</si>
  <si>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</si>
  <si>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</si>
  <si>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</si>
  <si>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</si>
  <si>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</si>
  <si>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</si>
  <si>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</si>
  <si>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</si>
  <si>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</si>
  <si>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</si>
  <si>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</si>
  <si>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</si>
  <si>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</si>
  <si>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</si>
  <si>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</si>
  <si>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</si>
  <si>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</si>
  <si>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</si>
  <si>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</si>
  <si>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</si>
  <si>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</si>
  <si>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</si>
  <si>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</si>
  <si>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</si>
  <si>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</si>
  <si>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</si>
  <si>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</si>
  <si>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</si>
  <si>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</si>
  <si>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</si>
  <si>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</si>
  <si>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</si>
  <si>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</si>
  <si>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</si>
  <si>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</si>
  <si>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</si>
  <si>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</si>
  <si>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</si>
  <si>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</si>
  <si>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</si>
  <si>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</si>
  <si>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</si>
  <si>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</si>
  <si>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</si>
  <si>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</si>
  <si>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</si>
  <si>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</si>
  <si>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</si>
  <si>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</si>
  <si>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</si>
  <si>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</si>
  <si>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</si>
  <si>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</si>
  <si>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</si>
  <si>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</si>
  <si>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</si>
  <si>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</si>
  <si>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</si>
  <si>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</si>
  <si>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</si>
  <si>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</si>
  <si>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</si>
  <si>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</si>
  <si>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</si>
  <si>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</si>
  <si>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</si>
  <si>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</si>
  <si>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</si>
  <si>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</si>
  <si>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</si>
  <si>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</si>
  <si>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</si>
  <si>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</si>
  <si>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</si>
  <si>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</si>
  <si>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</si>
  <si>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</si>
  <si>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</si>
  <si>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</si>
  <si>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</si>
  <si>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</si>
  <si>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</si>
  <si>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</si>
  <si>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</si>
  <si>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</si>
  <si>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</si>
  <si>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</si>
  <si>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</si>
  <si>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</si>
  <si>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</si>
  <si>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</si>
  <si>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</si>
  <si>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</si>
  <si>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</si>
  <si>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</si>
  <si>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</si>
  <si>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</si>
  <si>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</si>
  <si>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</si>
  <si>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</si>
  <si>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</si>
  <si>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</si>
  <si>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</si>
  <si>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</si>
  <si>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</si>
  <si>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</si>
  <si>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</si>
  <si>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</si>
  <si>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</si>
  <si>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</si>
  <si>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</si>
  <si>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</si>
  <si>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</si>
  <si>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</si>
  <si>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</si>
  <si>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</si>
  <si>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</si>
  <si>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</si>
  <si>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</si>
  <si>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</si>
  <si>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</si>
  <si>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</si>
  <si>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</si>
  <si>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</si>
  <si>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</si>
  <si>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</si>
  <si>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</si>
  <si>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</si>
  <si>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</si>
  <si>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</si>
  <si>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</si>
  <si>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</si>
  <si>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</si>
  <si>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</si>
  <si>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</si>
  <si>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</si>
  <si>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</si>
  <si>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</si>
  <si>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</si>
  <si>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</si>
  <si>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</si>
  <si>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</si>
  <si>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</si>
  <si>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</si>
  <si>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</si>
  <si>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</si>
  <si>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</si>
  <si>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</si>
  <si>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</si>
  <si>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</si>
  <si>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</si>
  <si>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</si>
  <si>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</si>
  <si>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</si>
  <si>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</si>
  <si>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</si>
  <si>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</si>
  <si>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</si>
  <si>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</si>
  <si>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</si>
  <si>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</si>
  <si>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</si>
  <si>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</si>
  <si>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</si>
  <si>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</si>
  <si>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</si>
  <si>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</si>
  <si>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</si>
  <si>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</si>
  <si>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</si>
  <si>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</si>
  <si>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</si>
  <si>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</si>
  <si>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</si>
  <si>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</si>
  <si>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</si>
  <si>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</si>
  <si>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</si>
  <si>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</si>
  <si>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</si>
  <si>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</si>
  <si>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</si>
  <si>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</si>
  <si>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</si>
  <si>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</si>
  <si>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</si>
  <si>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</si>
  <si>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</si>
  <si>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</si>
  <si>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</si>
  <si>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</si>
  <si>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</si>
  <si>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</si>
  <si>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</si>
  <si>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</si>
  <si>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</si>
  <si>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</si>
  <si>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</si>
  <si>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</si>
  <si>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</si>
  <si>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</si>
  <si>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</si>
  <si>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</si>
  <si>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</si>
  <si>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</si>
  <si>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</si>
  <si>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</si>
  <si>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</si>
  <si>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</si>
  <si>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</si>
  <si>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</si>
  <si>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</si>
  <si>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</si>
  <si>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</si>
  <si>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</si>
  <si>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</si>
  <si>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</si>
  <si>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</si>
  <si>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</si>
  <si>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</si>
  <si>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</si>
  <si>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</si>
  <si>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</si>
  <si>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</si>
  <si>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</si>
  <si>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</si>
  <si>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</si>
  <si>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</si>
  <si>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</si>
  <si>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</si>
  <si>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</si>
  <si>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</si>
  <si>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</si>
  <si>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</si>
  <si>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</si>
  <si>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</si>
  <si>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</si>
  <si>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</si>
  <si>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</si>
  <si>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</si>
  <si>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</si>
  <si>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</si>
  <si>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</si>
  <si>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</si>
  <si>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</si>
  <si>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</si>
  <si>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</si>
  <si>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</si>
  <si>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</si>
  <si>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</si>
  <si>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</si>
  <si>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</si>
  <si>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</si>
  <si>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</si>
  <si>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</si>
  <si>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</si>
  <si>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</si>
  <si>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</si>
  <si>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</si>
  <si>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</si>
  <si>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</si>
  <si>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</si>
  <si>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</si>
  <si>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</si>
  <si>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</si>
  <si>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</si>
  <si>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</si>
  <si>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</si>
  <si>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</si>
  <si>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</si>
  <si>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</si>
  <si>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</si>
  <si>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</si>
  <si>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</si>
  <si>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</si>
  <si>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</si>
  <si>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</si>
  <si>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</si>
  <si>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</si>
  <si>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</si>
  <si>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</si>
  <si>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</si>
  <si>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</si>
  <si>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</si>
  <si>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</si>
  <si>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</si>
  <si>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</si>
  <si>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</si>
  <si>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</si>
  <si>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</si>
  <si>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</si>
  <si>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</si>
  <si>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</si>
  <si>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</si>
  <si>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</si>
  <si>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</si>
  <si>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</si>
  <si>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</si>
  <si>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</si>
  <si>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</si>
  <si>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</si>
  <si>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</si>
  <si>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</si>
  <si>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</si>
  <si>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</si>
  <si>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</si>
  <si>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</si>
  <si>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</si>
  <si>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</si>
  <si>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</si>
  <si>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</si>
  <si>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</si>
  <si>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</si>
  <si>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</si>
  <si>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</si>
  <si>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</si>
  <si>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</si>
  <si>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</si>
  <si>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</si>
  <si>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</si>
  <si>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</si>
  <si>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</si>
  <si>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</si>
  <si>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</si>
  <si>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</si>
  <si>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</si>
  <si>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</si>
  <si>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</si>
  <si>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</si>
  <si>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</si>
  <si>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</si>
  <si>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</si>
  <si>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</si>
  <si>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</si>
  <si>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</si>
  <si>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</si>
  <si>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</si>
  <si>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</si>
  <si>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</si>
  <si>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</si>
  <si>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</si>
  <si>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</si>
  <si>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</si>
  <si>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</si>
  <si>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</si>
  <si>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</si>
  <si>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</si>
  <si>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</si>
  <si>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</si>
  <si>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</si>
  <si>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</si>
  <si>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</si>
  <si>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</si>
  <si>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</si>
  <si>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</si>
  <si>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</si>
  <si>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</si>
  <si>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</si>
  <si>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</si>
  <si>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</si>
  <si>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</si>
  <si>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</si>
  <si>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</si>
  <si>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</si>
  <si>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</si>
  <si>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</si>
  <si>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</si>
  <si>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</si>
  <si>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</si>
  <si>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</si>
  <si>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</si>
  <si>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</si>
  <si>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</si>
  <si>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</si>
  <si>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</si>
  <si>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</si>
  <si>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</si>
  <si>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</si>
  <si>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</si>
  <si>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</si>
  <si>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</si>
  <si>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</si>
  <si>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</si>
  <si>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</si>
  <si>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</si>
  <si>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</si>
  <si>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</si>
  <si>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</si>
  <si>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</si>
  <si>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</si>
  <si>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</si>
  <si>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</si>
  <si>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</si>
  <si>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</si>
  <si>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</si>
  <si>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</si>
  <si>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</si>
  <si>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</si>
  <si>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</si>
  <si>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</si>
  <si>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</si>
  <si>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</si>
  <si>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</si>
  <si>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</si>
  <si>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</si>
  <si>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</si>
  <si>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</si>
  <si>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</si>
  <si>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</si>
  <si>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</si>
  <si>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</si>
  <si>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</si>
  <si>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</si>
  <si>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</si>
  <si>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</si>
  <si>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</si>
  <si>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</si>
  <si>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</si>
  <si>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</si>
  <si>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</si>
  <si>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</si>
  <si>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</si>
  <si>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</si>
  <si>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</si>
  <si>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</si>
  <si>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</si>
  <si>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</si>
  <si>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</si>
  <si>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</si>
  <si>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</si>
  <si>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</si>
  <si>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</si>
  <si>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</si>
  <si>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</si>
  <si>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</si>
  <si>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</si>
  <si>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</si>
  <si>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</si>
  <si>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</si>
  <si>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</si>
  <si>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</si>
  <si>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</si>
  <si>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</si>
  <si>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</si>
  <si>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</si>
  <si>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</si>
  <si>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</si>
  <si>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</si>
  <si>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</si>
  <si>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</si>
  <si>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</si>
  <si>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</si>
  <si>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</si>
  <si>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</si>
  <si>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</si>
  <si>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</si>
  <si>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</si>
  <si>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</si>
  <si>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</si>
  <si>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</si>
  <si>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</si>
  <si>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</si>
  <si>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</si>
  <si>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</si>
  <si>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</si>
  <si>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</si>
  <si>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</si>
  <si>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</si>
  <si>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</si>
  <si>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</si>
  <si>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</si>
  <si>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</si>
  <si>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</si>
  <si>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</si>
  <si>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</si>
  <si>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</si>
  <si>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</si>
  <si>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</si>
  <si>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</si>
  <si>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</si>
  <si>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</si>
  <si>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</si>
  <si>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</si>
  <si>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</si>
  <si>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</si>
  <si>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</si>
  <si>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</si>
  <si>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</si>
  <si>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</si>
  <si>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</si>
  <si>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</si>
  <si>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</si>
  <si>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</si>
  <si>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</si>
  <si>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</si>
  <si>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</si>
  <si>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</si>
  <si>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</si>
  <si>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</si>
  <si>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</si>
  <si>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</si>
  <si>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</si>
  <si>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</si>
  <si>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</si>
  <si>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</si>
  <si>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</si>
  <si>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</si>
  <si>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</si>
  <si>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</si>
  <si>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</si>
  <si>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</si>
  <si>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</si>
  <si>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</si>
  <si>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</si>
  <si>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</si>
  <si>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</si>
  <si>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</si>
  <si>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</si>
  <si>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</si>
  <si>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</si>
  <si>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</si>
  <si>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</si>
  <si>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</si>
  <si>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</si>
  <si>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</si>
  <si>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</si>
  <si>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</si>
  <si>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</si>
  <si>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</si>
  <si>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</si>
  <si>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</si>
  <si>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</si>
  <si>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</si>
  <si>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</si>
  <si>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</si>
  <si>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</si>
  <si>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</si>
  <si>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</si>
  <si>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</si>
  <si>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</si>
  <si>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</si>
  <si>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</si>
  <si>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</si>
  <si>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</si>
  <si>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</si>
  <si>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</si>
  <si>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</si>
  <si>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</si>
  <si>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</si>
  <si>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</si>
  <si>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</si>
  <si>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</si>
  <si>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</si>
  <si>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</si>
  <si>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</si>
  <si>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</si>
  <si>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</si>
  <si>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</si>
  <si>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</si>
  <si>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</si>
  <si>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</si>
  <si>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</si>
  <si>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</si>
  <si>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</si>
  <si>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</si>
  <si>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</si>
  <si>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</si>
  <si>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</si>
  <si>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</si>
  <si>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</si>
  <si>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</si>
  <si>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</si>
  <si>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</si>
  <si>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</si>
  <si>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</si>
  <si>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</si>
  <si>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</si>
  <si>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</si>
  <si>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</si>
  <si>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</si>
  <si>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</si>
  <si>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</si>
  <si>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</si>
  <si>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</si>
  <si>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</si>
  <si>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</si>
  <si>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</si>
  <si>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</si>
  <si>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</si>
  <si>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</si>
  <si>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</si>
  <si>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</si>
  <si>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</si>
  <si>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</si>
  <si>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</si>
  <si>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</si>
  <si>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</si>
  <si>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</si>
  <si>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</si>
  <si>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</si>
  <si>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</si>
  <si>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</si>
  <si>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</si>
  <si>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</si>
  <si>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</si>
  <si>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</si>
  <si>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</si>
  <si>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</si>
  <si>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</si>
  <si>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</si>
  <si>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</si>
  <si>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</si>
  <si>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</si>
  <si>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</si>
  <si>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</si>
  <si>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</si>
  <si>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</si>
  <si>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</si>
  <si>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</si>
  <si>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</si>
  <si>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</si>
  <si>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</si>
  <si>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</si>
  <si>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</si>
  <si>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</si>
  <si>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</si>
  <si>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</si>
  <si>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</si>
  <si>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</si>
  <si>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</si>
  <si>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</si>
  <si>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</si>
  <si>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</si>
  <si>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</si>
  <si>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</si>
  <si>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</si>
  <si>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</si>
  <si>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</si>
  <si>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</si>
  <si>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</si>
  <si>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</si>
  <si>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</si>
  <si>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</si>
  <si>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</si>
  <si>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</si>
  <si>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</si>
  <si>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</si>
  <si>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</si>
  <si>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</si>
  <si>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</si>
  <si>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</si>
  <si>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</si>
  <si>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</si>
  <si>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</si>
  <si>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</si>
  <si>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</si>
  <si>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</si>
  <si>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</si>
  <si>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</si>
  <si>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</si>
  <si>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</si>
  <si>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</si>
  <si>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</si>
  <si>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</si>
  <si>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</si>
  <si>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</si>
  <si>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</si>
  <si>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</si>
  <si>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</si>
  <si>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</si>
  <si>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</si>
  <si>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</si>
  <si>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</si>
  <si>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</si>
  <si>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</si>
  <si>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</si>
  <si>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</si>
  <si>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</si>
  <si>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</si>
  <si>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</si>
  <si>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</si>
  <si>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</si>
  <si>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</si>
  <si>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</si>
  <si>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</si>
  <si>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</si>
  <si>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</si>
  <si>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</si>
  <si>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</si>
  <si>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</si>
  <si>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</si>
  <si>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</si>
  <si>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</si>
  <si>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</si>
  <si>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</si>
  <si>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</si>
  <si>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</si>
  <si>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</si>
  <si>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</si>
  <si>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</si>
  <si>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</si>
  <si>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</si>
  <si>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</si>
  <si>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</si>
  <si>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</si>
  <si>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</si>
  <si>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</si>
  <si>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</si>
  <si>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</si>
  <si>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</si>
  <si>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</si>
  <si>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</si>
  <si>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</si>
  <si>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</si>
  <si>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</si>
  <si>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</si>
  <si>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</si>
  <si>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</si>
  <si>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</si>
  <si>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</si>
  <si>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</si>
  <si>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</si>
  <si>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</si>
  <si>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</si>
  <si>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</si>
  <si>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</si>
  <si>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</si>
  <si>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</si>
  <si>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</si>
  <si>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</si>
  <si>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</si>
  <si>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</si>
  <si>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</si>
  <si>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</si>
  <si>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</si>
  <si>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</si>
  <si>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</si>
  <si>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</si>
  <si>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</si>
  <si>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</si>
  <si>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</si>
  <si>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</si>
  <si>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</si>
  <si>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</si>
  <si>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</si>
  <si>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</si>
  <si>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</si>
  <si>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</si>
  <si>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</si>
  <si>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</si>
  <si>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</si>
  <si>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</si>
  <si>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</si>
  <si>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</si>
  <si>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</si>
  <si>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</si>
  <si>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</si>
  <si>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</si>
  <si>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</si>
  <si>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</si>
  <si>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</si>
  <si>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</si>
  <si>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</si>
  <si>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</si>
  <si>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</si>
  <si>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</si>
  <si>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</si>
  <si>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</si>
  <si>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</si>
  <si>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</si>
  <si>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</si>
  <si>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</si>
  <si>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</si>
  <si>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</si>
  <si>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</si>
  <si>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</si>
  <si>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</si>
  <si>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</si>
  <si>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</si>
  <si>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</si>
  <si>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</si>
  <si>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</si>
  <si>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</si>
  <si>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</si>
  <si>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</si>
  <si>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</si>
  <si>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</si>
  <si>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</si>
  <si>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</si>
  <si>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</si>
  <si>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</si>
  <si>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</si>
  <si>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</si>
  <si>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</si>
  <si>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</si>
  <si>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</si>
  <si>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</si>
  <si>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</si>
  <si>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</si>
  <si>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</si>
  <si>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</si>
  <si>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</si>
  <si>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</si>
  <si>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</si>
  <si>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</si>
  <si>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</si>
  <si>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</si>
  <si>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</si>
  <si>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</si>
  <si>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</si>
  <si>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</si>
  <si>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</si>
  <si>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</si>
  <si>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</si>
  <si>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</si>
  <si>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</si>
  <si>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</si>
  <si>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</si>
  <si>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</si>
  <si>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</si>
  <si>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</si>
  <si>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</si>
  <si>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</si>
  <si>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</si>
  <si>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</si>
  <si>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</si>
  <si>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</si>
  <si>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</si>
  <si>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</si>
  <si>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</si>
  <si>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</si>
  <si>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</si>
  <si>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</si>
  <si>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</si>
  <si>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</si>
  <si>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</si>
  <si>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</si>
  <si>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</si>
  <si>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</si>
  <si>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</si>
  <si>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</si>
  <si>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</si>
  <si>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</si>
  <si>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</si>
  <si>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</si>
  <si>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</si>
  <si>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</si>
  <si>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</si>
  <si>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</si>
  <si>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</si>
  <si>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</si>
  <si>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</si>
  <si>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</si>
  <si>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</si>
  <si>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</si>
  <si>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</si>
  <si>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</si>
  <si>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</si>
  <si>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</si>
  <si>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</si>
  <si>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</si>
  <si>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</si>
  <si>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</si>
  <si>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</si>
  <si>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</si>
  <si>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</si>
  <si>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</si>
  <si>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</si>
  <si>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</si>
  <si>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</si>
  <si>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</si>
  <si>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</si>
  <si>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</si>
  <si>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</si>
  <si>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</si>
  <si>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</si>
  <si>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</si>
  <si>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</si>
  <si>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</si>
  <si>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</si>
  <si>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</si>
  <si>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</si>
  <si>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</si>
  <si>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</si>
  <si>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</si>
  <si>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</si>
  <si>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</si>
  <si>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</si>
  <si>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</si>
  <si>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</si>
  <si>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</si>
  <si>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</si>
  <si>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</si>
  <si>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</si>
  <si>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</si>
  <si>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</si>
  <si>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</si>
  <si>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</si>
  <si>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</si>
  <si>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</si>
  <si>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</si>
  <si>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</si>
  <si>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</si>
  <si>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</si>
  <si>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</si>
  <si>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</si>
  <si>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</si>
  <si>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</si>
  <si>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</si>
  <si>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</si>
  <si>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</si>
  <si>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</si>
  <si>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</si>
  <si>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</si>
  <si>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</si>
  <si>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</si>
  <si>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</si>
  <si>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</si>
  <si>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</si>
  <si>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</si>
  <si>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</si>
  <si>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</si>
  <si>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</si>
  <si>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</si>
  <si>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</si>
  <si>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</si>
  <si>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</si>
  <si>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</si>
  <si>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</si>
  <si>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</si>
  <si>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</si>
  <si>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</si>
  <si>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</si>
  <si>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</si>
  <si>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</si>
  <si>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</si>
  <si>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</si>
  <si>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</si>
  <si>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</si>
  <si>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</si>
  <si>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</si>
  <si>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</si>
  <si>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</si>
  <si>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</si>
  <si>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</si>
  <si>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</si>
  <si>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</si>
  <si>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</si>
  <si>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</si>
  <si>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</si>
  <si>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</si>
  <si>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</si>
  <si>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</si>
  <si>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</si>
  <si>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</si>
  <si>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</si>
  <si>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</si>
  <si>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</si>
  <si>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</si>
  <si>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</si>
  <si>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</si>
  <si>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</si>
  <si>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</si>
  <si>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</si>
  <si>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</si>
  <si>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</si>
  <si>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</si>
  <si>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</si>
  <si>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</si>
  <si>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</si>
  <si>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</si>
  <si>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</si>
  <si>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</si>
  <si>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</si>
  <si>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</si>
  <si>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</si>
  <si>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</si>
  <si>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</si>
  <si>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</si>
  <si>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</si>
  <si>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</si>
  <si>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</si>
  <si>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</si>
  <si>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</si>
  <si>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</si>
  <si>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</si>
  <si>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</si>
  <si>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</si>
  <si>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</si>
  <si>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</si>
  <si>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</si>
  <si>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</si>
  <si>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</si>
  <si>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</si>
  <si>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</si>
  <si>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</si>
  <si>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</si>
  <si>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</si>
  <si>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</si>
  <si>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</si>
  <si>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</si>
  <si>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</si>
  <si>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</si>
  <si>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</si>
  <si>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</si>
  <si>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</si>
  <si>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</si>
  <si>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</si>
  <si>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</si>
  <si>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</si>
  <si>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</si>
  <si>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</si>
  <si>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</si>
  <si>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</si>
  <si>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</si>
  <si>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</si>
  <si>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</si>
  <si>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</si>
  <si>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</si>
  <si>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</si>
  <si>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</si>
  <si>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</si>
  <si>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</si>
  <si>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</si>
  <si>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</si>
  <si>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</si>
  <si>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</si>
  <si>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</si>
  <si>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</si>
  <si>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</si>
  <si>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</si>
  <si>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</si>
  <si>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</si>
  <si>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</si>
  <si>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</si>
  <si>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</si>
  <si>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</si>
  <si>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</si>
  <si>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</si>
  <si>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</si>
  <si>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</si>
  <si>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</si>
  <si>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</si>
  <si>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</si>
  <si>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</si>
  <si>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</si>
  <si>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</si>
  <si>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</si>
  <si>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</si>
  <si>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</si>
  <si>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</si>
  <si>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</si>
  <si>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</si>
  <si>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</si>
  <si>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</si>
  <si>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</si>
  <si>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</si>
  <si>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</si>
  <si>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</si>
  <si>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</si>
  <si>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</si>
  <si>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</si>
  <si>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</si>
  <si>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</si>
  <si>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</si>
  <si>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</si>
  <si>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</si>
  <si>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</si>
  <si>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</si>
  <si>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</si>
  <si>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</si>
  <si>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</si>
  <si>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</si>
  <si>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</si>
  <si>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</si>
  <si>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</si>
  <si>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</si>
  <si>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</si>
  <si>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</si>
  <si>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</si>
  <si>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</si>
  <si>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</si>
  <si>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</si>
  <si>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</si>
  <si>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</si>
  <si>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</si>
  <si>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</si>
  <si>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</si>
  <si>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</si>
  <si>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</si>
  <si>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</si>
  <si>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</si>
  <si>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</si>
  <si>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</si>
  <si>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</si>
  <si>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</si>
  <si>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</si>
  <si>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</si>
  <si>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</si>
  <si>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</si>
  <si>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</si>
  <si>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</si>
  <si>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</si>
  <si>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</si>
  <si>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</si>
  <si>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</si>
  <si>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</si>
  <si>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</si>
  <si>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</si>
  <si>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</si>
  <si>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</si>
  <si>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</si>
  <si>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</si>
  <si>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</si>
  <si>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</si>
  <si>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</si>
  <si>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</si>
  <si>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</si>
  <si>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</si>
  <si>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</si>
  <si>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</si>
  <si>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</si>
  <si>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</si>
  <si>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</si>
  <si>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</si>
  <si>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</si>
  <si>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</si>
  <si>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</si>
  <si>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</si>
  <si>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</si>
  <si>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</si>
  <si>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</si>
  <si>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</si>
  <si>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</si>
  <si>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</si>
  <si>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</si>
  <si>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</si>
  <si>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</si>
  <si>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</si>
  <si>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</si>
  <si>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</si>
  <si>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</si>
  <si>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</si>
  <si>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</si>
  <si>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</si>
  <si>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</si>
  <si>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</si>
  <si>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</si>
  <si>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</si>
  <si>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</si>
  <si>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</si>
  <si>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</si>
  <si>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</si>
  <si>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</si>
  <si>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</si>
  <si>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</si>
  <si>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</si>
  <si>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</si>
  <si>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</si>
  <si>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</si>
  <si>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</si>
  <si>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</si>
  <si>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</si>
  <si>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</si>
  <si>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</si>
  <si>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</si>
  <si>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</si>
  <si>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</si>
  <si>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</si>
  <si>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</si>
  <si>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</si>
  <si>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</si>
  <si>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</si>
  <si>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</si>
  <si>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</si>
  <si>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</si>
  <si>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</si>
  <si>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</si>
  <si>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</si>
  <si>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</si>
  <si>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</si>
  <si>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</si>
  <si>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</si>
  <si>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</si>
  <si>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</si>
  <si>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</si>
  <si>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</si>
  <si>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</si>
  <si>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</si>
  <si>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</si>
  <si>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</si>
  <si>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</si>
  <si>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</si>
  <si>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</si>
  <si>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</si>
  <si>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</si>
  <si>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</si>
  <si>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</si>
  <si>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</si>
  <si>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</si>
  <si>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</si>
  <si>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</si>
  <si>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</si>
  <si>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</si>
  <si>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</si>
  <si>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</si>
  <si>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</si>
  <si>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</si>
  <si>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</si>
  <si>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</si>
  <si>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</si>
  <si>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</si>
  <si>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</si>
  <si>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</si>
  <si>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</si>
  <si>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</si>
  <si>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</si>
  <si>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</si>
  <si>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</si>
  <si>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</si>
  <si>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</si>
  <si>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</si>
  <si>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</si>
  <si>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</si>
  <si>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</si>
  <si>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</si>
  <si>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</si>
  <si>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</si>
  <si>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</si>
  <si>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</si>
  <si>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</si>
  <si>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</si>
  <si>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</si>
  <si>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</si>
  <si>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</si>
  <si>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</si>
  <si>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</si>
  <si>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</si>
  <si>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</si>
  <si>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</si>
  <si>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</si>
  <si>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</si>
  <si>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</si>
  <si>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</si>
  <si>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</si>
  <si>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</si>
  <si>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</si>
  <si>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</si>
  <si>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</si>
  <si>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</si>
  <si>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</si>
  <si>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</si>
  <si>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</si>
  <si>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</si>
  <si>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</si>
  <si>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</si>
  <si>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</si>
  <si>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</si>
  <si>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</si>
  <si>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</si>
  <si>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</si>
  <si>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</si>
  <si>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</si>
  <si>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</si>
  <si>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</si>
  <si>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</si>
  <si>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</si>
  <si>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</si>
  <si>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</si>
  <si>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</si>
  <si>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</si>
  <si>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</si>
  <si>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</si>
  <si>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</si>
  <si>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</si>
  <si>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</si>
  <si>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</si>
  <si>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</si>
  <si>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</si>
  <si>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</si>
  <si>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</si>
  <si>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</si>
  <si>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</si>
  <si>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</si>
  <si>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</si>
  <si>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</si>
  <si>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</si>
  <si>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</si>
  <si>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</si>
  <si>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</si>
  <si>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</si>
  <si>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</si>
  <si>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</si>
  <si>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</si>
  <si>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</si>
  <si>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</si>
  <si>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</si>
  <si>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</si>
  <si>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</si>
  <si>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</si>
  <si>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</si>
  <si>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</si>
  <si>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</si>
  <si>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</si>
  <si>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</si>
  <si>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</si>
  <si>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</si>
  <si>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</si>
  <si>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</si>
  <si>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</si>
  <si>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</si>
  <si>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</si>
  <si>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</si>
  <si>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</si>
  <si>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</si>
  <si>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</si>
  <si>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</si>
  <si>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</si>
  <si>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</si>
  <si>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</si>
  <si>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</si>
  <si>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</si>
  <si>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</si>
  <si>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</si>
  <si>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</si>
  <si>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</si>
  <si>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</si>
  <si>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</si>
  <si>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</si>
  <si>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</si>
  <si>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</si>
  <si>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</si>
  <si>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</si>
  <si>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</si>
  <si>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</si>
  <si>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</si>
  <si>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</si>
  <si>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</si>
  <si>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</si>
  <si>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</si>
  <si>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</si>
  <si>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</si>
  <si>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</si>
  <si>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</si>
  <si>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</si>
  <si>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</si>
  <si>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</si>
  <si>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</si>
  <si>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</si>
  <si>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</si>
  <si>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</si>
  <si>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</si>
  <si>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</si>
  <si>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</si>
  <si>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</si>
  <si>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</si>
  <si>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</si>
  <si>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</si>
  <si>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</si>
  <si>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</si>
  <si>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</si>
  <si>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</si>
  <si>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</si>
  <si>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</si>
  <si>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</si>
  <si>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</si>
  <si>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</si>
  <si>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</si>
  <si>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</si>
  <si>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</si>
  <si>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</si>
  <si>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</si>
  <si>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</si>
  <si>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</si>
  <si>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</si>
  <si>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</si>
  <si>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</si>
  <si>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</si>
  <si>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</si>
  <si>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</si>
  <si>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</si>
  <si>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</si>
  <si>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</si>
  <si>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</si>
  <si>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</si>
  <si>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</si>
  <si>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</si>
  <si>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</si>
  <si>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</si>
  <si>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</si>
  <si>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</si>
  <si>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</si>
  <si>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</si>
  <si>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</si>
  <si>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</si>
  <si>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</si>
  <si>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</si>
  <si>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</si>
  <si>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</si>
  <si>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</si>
  <si>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</si>
  <si>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</si>
  <si>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</si>
  <si>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</si>
  <si>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</si>
  <si>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</si>
  <si>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</si>
  <si>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</si>
  <si>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</si>
  <si>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</si>
  <si>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</si>
  <si>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</si>
  <si>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</si>
  <si>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</si>
  <si>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</si>
  <si>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</si>
  <si>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</si>
  <si>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</si>
  <si>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</si>
  <si>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</si>
  <si>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</si>
  <si>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</si>
  <si>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</si>
  <si>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</si>
  <si>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</si>
  <si>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</si>
  <si>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</si>
  <si>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</si>
  <si>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</si>
  <si>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</si>
  <si>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</si>
  <si>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</si>
  <si>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</si>
  <si>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</si>
  <si>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</si>
  <si>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</si>
  <si>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</si>
  <si>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</si>
  <si>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</si>
  <si>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</si>
  <si>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</si>
  <si>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</si>
  <si>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</si>
  <si>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</si>
  <si>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</si>
  <si>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</si>
  <si>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</si>
  <si>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</si>
  <si>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</si>
  <si>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</si>
  <si>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</si>
  <si>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</si>
  <si>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</si>
  <si>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</si>
  <si>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</si>
  <si>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</si>
  <si>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</si>
  <si>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</si>
  <si>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</si>
  <si>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</si>
  <si>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</si>
  <si>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</si>
  <si>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</si>
  <si>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</si>
  <si>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</si>
  <si>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</si>
  <si>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</si>
  <si>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</si>
  <si>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</si>
  <si>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</si>
  <si>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</si>
  <si>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</si>
  <si>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</si>
  <si>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</si>
  <si>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</si>
  <si>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</si>
  <si>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</si>
  <si>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</si>
  <si>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</si>
  <si>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</si>
  <si>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</si>
  <si>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</si>
  <si>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</si>
  <si>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</si>
  <si>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</si>
  <si>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</si>
  <si>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</si>
  <si>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</si>
  <si>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</si>
  <si>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</si>
  <si>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</si>
  <si>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</si>
  <si>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</si>
  <si>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</si>
  <si>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</si>
  <si>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</si>
  <si>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</si>
  <si>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</si>
  <si>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</si>
  <si>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</si>
  <si>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</si>
  <si>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</si>
  <si>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</si>
  <si>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</si>
  <si>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</si>
  <si>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</si>
  <si>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</si>
  <si>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</si>
  <si>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</si>
  <si>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</si>
  <si>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</si>
  <si>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</si>
  <si>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</si>
  <si>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</si>
  <si>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</si>
  <si>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</si>
  <si>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</si>
  <si>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</si>
  <si>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</si>
  <si>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</si>
  <si>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</si>
  <si>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</si>
  <si>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</si>
  <si>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</si>
  <si>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</si>
  <si>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</si>
  <si>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</si>
  <si>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</si>
  <si>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</si>
  <si>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</si>
  <si>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</si>
  <si>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</si>
  <si>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</si>
  <si>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</si>
  <si>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</si>
  <si>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</si>
  <si>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</si>
  <si>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</si>
  <si>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</si>
  <si>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</si>
  <si>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</si>
  <si>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</si>
  <si>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</si>
  <si>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</si>
  <si>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</si>
  <si>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</si>
  <si>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</si>
  <si>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</si>
  <si>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</si>
  <si>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</si>
  <si>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</si>
  <si>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</si>
  <si>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</si>
  <si>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</si>
  <si>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</si>
  <si>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</si>
  <si>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</si>
  <si>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</si>
  <si>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</si>
  <si>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</si>
  <si>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</si>
  <si>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</si>
  <si>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</si>
  <si>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</si>
  <si>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</si>
  <si>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</si>
  <si>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</si>
  <si>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</si>
  <si>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</si>
  <si>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</si>
  <si>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</si>
  <si>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</si>
  <si>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</si>
  <si>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</si>
  <si>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</si>
  <si>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</si>
  <si>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</si>
  <si>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</si>
  <si>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</si>
  <si>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</si>
  <si>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</si>
  <si>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</si>
  <si>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</si>
  <si>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</si>
  <si>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</si>
  <si>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</si>
  <si>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</si>
  <si>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</si>
  <si>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</si>
  <si>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</si>
  <si>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</si>
  <si>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</si>
  <si>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</si>
  <si>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</si>
  <si>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</si>
  <si>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</si>
  <si>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</si>
  <si>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</si>
  <si>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</si>
  <si>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</si>
  <si>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</si>
  <si>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</si>
  <si>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</si>
  <si>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</si>
  <si>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</si>
  <si>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</si>
  <si>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</si>
  <si>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</si>
  <si>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</si>
  <si>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</si>
  <si>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</si>
  <si>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</si>
  <si>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</si>
  <si>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</si>
  <si>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</si>
  <si>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</si>
  <si>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</si>
  <si>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</si>
  <si>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</si>
  <si>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</si>
  <si>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</si>
  <si>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</si>
  <si>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</si>
  <si>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</si>
  <si>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</si>
  <si>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</si>
  <si>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</si>
  <si>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</si>
  <si>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</si>
  <si>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</si>
  <si>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</si>
  <si>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</si>
  <si>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</si>
  <si>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</si>
  <si>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</si>
  <si>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</si>
  <si>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</si>
  <si>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</si>
  <si>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</si>
  <si>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</si>
  <si>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</si>
  <si>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</si>
  <si>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</si>
  <si>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</si>
  <si>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</si>
  <si>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</si>
  <si>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</si>
  <si>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</si>
  <si>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</si>
  <si>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</si>
  <si>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</si>
  <si>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</si>
  <si>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</si>
  <si>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</si>
  <si>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</si>
  <si>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</si>
  <si>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</si>
  <si>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</si>
  <si>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</si>
  <si>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</si>
  <si>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</si>
  <si>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</si>
  <si>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</si>
  <si>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</si>
  <si>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</si>
  <si>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</si>
  <si>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</si>
  <si>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</si>
  <si>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</si>
  <si>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</si>
  <si>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</si>
  <si>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</si>
  <si>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</si>
  <si>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</si>
  <si>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</si>
  <si>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</si>
  <si>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</si>
  <si>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</si>
  <si>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</si>
  <si>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</si>
  <si>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</si>
  <si>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</si>
  <si>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</si>
  <si>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</si>
  <si>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</si>
  <si>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</si>
  <si>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</si>
  <si>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</si>
  <si>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</si>
  <si>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</si>
  <si>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</si>
  <si>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</si>
  <si>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</si>
  <si>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</si>
  <si>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</si>
  <si>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</si>
  <si>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</si>
  <si>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</si>
  <si>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</si>
  <si>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</si>
  <si>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</si>
  <si>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</si>
  <si>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</si>
  <si>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</si>
  <si>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</si>
  <si>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</si>
  <si>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</si>
  <si>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</si>
  <si>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</si>
  <si>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</si>
  <si>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</si>
  <si>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</si>
  <si>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</si>
  <si>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</si>
  <si>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</si>
  <si>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</si>
  <si>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</si>
  <si>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</si>
  <si>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</si>
  <si>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</si>
  <si>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</si>
  <si>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</si>
  <si>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</si>
  <si>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</si>
  <si>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</si>
  <si>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</si>
  <si>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</si>
  <si>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</si>
  <si>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</si>
  <si>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</si>
  <si>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</si>
  <si>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</si>
  <si>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</si>
  <si>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</si>
  <si>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</si>
  <si>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</si>
  <si>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</si>
  <si>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</si>
  <si>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</si>
  <si>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</si>
  <si>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</si>
  <si>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</si>
  <si>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</si>
  <si>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</si>
  <si>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</si>
  <si>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</si>
  <si>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</si>
  <si>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</si>
  <si>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</si>
  <si>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</si>
  <si>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</si>
  <si>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</si>
  <si>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</si>
  <si>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</si>
  <si>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</si>
  <si>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</si>
  <si>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</si>
  <si>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</si>
  <si>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</si>
  <si>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</si>
  <si>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</si>
  <si>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</si>
  <si>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</si>
  <si>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</si>
  <si>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</si>
  <si>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</si>
  <si>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</si>
  <si>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</si>
  <si>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</si>
  <si>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</si>
  <si>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</si>
  <si>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</si>
  <si>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</si>
  <si>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</si>
  <si>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</si>
  <si>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</si>
  <si>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</si>
  <si>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</si>
  <si>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</si>
  <si>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</si>
  <si>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</si>
  <si>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</si>
  <si>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</si>
  <si>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</si>
  <si>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</si>
  <si>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</si>
  <si>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</si>
  <si>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</si>
  <si>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</si>
  <si>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</si>
  <si>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</si>
  <si>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</si>
  <si>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</si>
  <si>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</si>
  <si>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</si>
  <si>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</si>
  <si>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</si>
  <si>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</si>
  <si>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</si>
  <si>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</si>
  <si>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</si>
  <si>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</si>
  <si>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</si>
  <si>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</si>
  <si>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</si>
  <si>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</si>
  <si>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</si>
  <si>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</si>
  <si>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</si>
  <si>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</si>
  <si>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</si>
  <si>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</si>
  <si>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</si>
  <si>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</si>
  <si>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</si>
  <si>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</si>
  <si>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</si>
  <si>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</si>
  <si>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</si>
  <si>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</si>
  <si>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</si>
  <si>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</si>
  <si>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</si>
  <si>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</si>
  <si>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</si>
  <si>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</si>
  <si>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</si>
  <si>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</si>
  <si>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</si>
  <si>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</si>
  <si>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</si>
  <si>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</si>
  <si>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</si>
  <si>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</si>
  <si>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</si>
  <si>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</si>
  <si>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</si>
  <si>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</si>
  <si>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</si>
  <si>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</si>
  <si>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</si>
  <si>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</si>
  <si>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</si>
  <si>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</si>
  <si>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</si>
  <si>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</si>
  <si>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</si>
  <si>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</si>
  <si>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</si>
  <si>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</si>
  <si>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</si>
  <si>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</si>
  <si>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</si>
  <si>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</si>
  <si>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</si>
  <si>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</si>
  <si>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</si>
  <si>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</si>
  <si>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</si>
  <si>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</si>
  <si>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</si>
  <si>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</si>
  <si>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</si>
  <si>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</si>
  <si>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</si>
  <si>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</si>
  <si>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</si>
  <si>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</si>
  <si>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</si>
  <si>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</si>
  <si>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</si>
  <si>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</si>
  <si>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</si>
  <si>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</si>
  <si>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</si>
  <si>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</si>
  <si>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</si>
  <si>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</si>
  <si>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</si>
  <si>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</si>
  <si>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</si>
  <si>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</si>
  <si>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</si>
  <si>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</si>
  <si>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</si>
  <si>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</si>
  <si>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</si>
  <si>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</si>
  <si>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</si>
  <si>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</si>
  <si>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</si>
  <si>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</si>
  <si>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</si>
  <si>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</si>
  <si>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</si>
  <si>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</si>
  <si>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</si>
  <si>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</si>
  <si>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</si>
  <si>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</si>
  <si>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</si>
  <si>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</si>
  <si>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</si>
  <si>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</si>
  <si>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</si>
  <si>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</si>
  <si>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</si>
  <si>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</si>
  <si>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</si>
  <si>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</si>
  <si>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</si>
  <si>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</si>
  <si>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</si>
  <si>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</si>
  <si>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</si>
  <si>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</si>
  <si>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</si>
  <si>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</si>
  <si>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</si>
  <si>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</si>
  <si>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</si>
  <si>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</si>
  <si>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</si>
  <si>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</si>
  <si>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</si>
  <si>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</si>
  <si>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</si>
  <si>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</si>
  <si>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</si>
  <si>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</si>
  <si>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</si>
  <si>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</si>
  <si>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</si>
  <si>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</si>
  <si>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</si>
  <si>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</si>
  <si>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</si>
  <si>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</si>
  <si>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</si>
  <si>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</si>
  <si>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</si>
  <si>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</si>
  <si>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</si>
  <si>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</si>
  <si>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</si>
  <si>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</si>
  <si>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</si>
  <si>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</si>
  <si>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</si>
  <si>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</si>
  <si>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</si>
  <si>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</si>
  <si>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</si>
  <si>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</si>
  <si>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</si>
  <si>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</si>
  <si>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</si>
  <si>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</si>
  <si>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</si>
  <si>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</si>
  <si>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</si>
  <si>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</si>
  <si>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</si>
  <si>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</si>
  <si>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</si>
  <si>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</si>
  <si>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</si>
  <si>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</si>
  <si>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</si>
  <si>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</si>
  <si>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</si>
  <si>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</si>
  <si>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</si>
  <si>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</si>
  <si>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</si>
  <si>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</si>
  <si>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</si>
  <si>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</si>
  <si>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</si>
  <si>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</si>
  <si>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</si>
  <si>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</si>
  <si>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</si>
  <si>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</si>
  <si>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</si>
  <si>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</si>
  <si>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</si>
  <si>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</si>
  <si>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</si>
  <si>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</si>
  <si>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</si>
  <si>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</si>
  <si>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</si>
  <si>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</si>
  <si>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</si>
  <si>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</si>
  <si>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</si>
  <si>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</si>
  <si>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</si>
  <si>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</si>
  <si>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</si>
  <si>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</si>
  <si>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</si>
  <si>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</si>
  <si>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</si>
  <si>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</si>
  <si>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</si>
  <si>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</si>
  <si>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</si>
  <si>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</si>
  <si>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</si>
  <si>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</si>
  <si>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</si>
  <si>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</si>
  <si>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</si>
  <si>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</si>
  <si>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</si>
  <si>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</si>
  <si>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</si>
  <si>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</si>
  <si>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</si>
  <si>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</si>
  <si>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</si>
  <si>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</si>
  <si>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</si>
  <si>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</si>
  <si>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</si>
  <si>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</si>
  <si>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</si>
  <si>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</si>
  <si>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</si>
  <si>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</si>
  <si>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</si>
  <si>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</si>
  <si>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</si>
  <si>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</si>
  <si>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</si>
  <si>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</si>
  <si>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</si>
  <si>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</si>
  <si>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</si>
  <si>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</si>
  <si>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</si>
  <si>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</si>
  <si>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</si>
  <si>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</si>
  <si>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</si>
  <si>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</si>
  <si>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</si>
  <si>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</si>
  <si>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</si>
  <si>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</si>
  <si>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</si>
  <si>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</si>
  <si>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</si>
  <si>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</si>
  <si>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</si>
  <si>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</si>
  <si>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</si>
  <si>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</si>
  <si>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</si>
  <si>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</si>
  <si>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</si>
  <si>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</si>
  <si>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</si>
  <si>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</si>
  <si>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</si>
  <si>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</si>
  <si>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</si>
  <si>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</si>
  <si>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</si>
  <si>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</si>
  <si>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</si>
  <si>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</si>
  <si>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</si>
  <si>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</si>
  <si>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</si>
  <si>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</si>
  <si>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</si>
  <si>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</si>
  <si>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</si>
  <si>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</si>
  <si>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</si>
  <si>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</si>
  <si>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</si>
  <si>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</si>
  <si>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</si>
  <si>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</si>
  <si>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</si>
  <si>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</si>
  <si>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</si>
  <si>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</si>
  <si>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</si>
  <si>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</si>
  <si>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</si>
  <si>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</si>
  <si>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</si>
  <si>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</si>
  <si>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</si>
  <si>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</si>
  <si>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</si>
  <si>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</si>
  <si>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</si>
  <si>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</si>
  <si>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</si>
  <si>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</si>
  <si>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</si>
  <si>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</si>
  <si>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</si>
  <si>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</si>
  <si>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</si>
  <si>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</si>
  <si>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</si>
  <si>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</si>
  <si>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</si>
  <si>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</si>
  <si>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</si>
  <si>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</si>
  <si>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</si>
  <si>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</si>
  <si>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</si>
  <si>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</si>
  <si>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</si>
  <si>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</si>
  <si>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</si>
  <si>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</si>
  <si>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</si>
  <si>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</si>
  <si>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</si>
  <si>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</si>
  <si>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</si>
  <si>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</si>
  <si>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</si>
  <si>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</si>
  <si>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</si>
  <si>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</si>
  <si>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</si>
  <si>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</si>
  <si>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</si>
  <si>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</si>
  <si>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</si>
  <si>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</si>
  <si>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</si>
  <si>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</si>
  <si>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</si>
  <si>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</si>
  <si>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</si>
  <si>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</si>
  <si>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</si>
  <si>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</si>
  <si>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</si>
  <si>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</si>
  <si>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</si>
  <si>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</si>
  <si>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</si>
  <si>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</si>
  <si>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</si>
  <si>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</si>
  <si>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</si>
  <si>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</si>
  <si>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</si>
  <si>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</si>
  <si>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</si>
  <si>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</si>
  <si>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</si>
  <si>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</si>
  <si>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</si>
  <si>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</si>
  <si>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</si>
  <si>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</si>
  <si>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</si>
  <si>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</si>
  <si>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</si>
  <si>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</si>
  <si>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</si>
  <si>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</si>
  <si>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</si>
  <si>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</si>
  <si>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</si>
  <si>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</si>
  <si>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</si>
  <si>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</si>
  <si>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</si>
  <si>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</si>
  <si>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</si>
  <si>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</si>
  <si>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</si>
  <si>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</si>
  <si>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</si>
  <si>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</si>
  <si>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</si>
  <si>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</si>
  <si>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</si>
  <si>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</si>
  <si>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</si>
  <si>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</si>
  <si>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</si>
  <si>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</si>
  <si>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</si>
  <si>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</si>
  <si>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</si>
  <si>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</si>
  <si>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</si>
  <si>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</si>
  <si>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</si>
  <si>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</si>
  <si>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</si>
  <si>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</si>
  <si>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</si>
  <si>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</si>
  <si>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</si>
  <si>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</si>
  <si>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</si>
  <si>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</si>
  <si>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</si>
  <si>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</si>
  <si>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</si>
  <si>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</si>
  <si>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</si>
  <si>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</si>
  <si>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</si>
  <si>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</si>
  <si>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</si>
  <si>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</si>
  <si>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</si>
  <si>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</si>
  <si>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</si>
  <si>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</si>
  <si>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</si>
  <si>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</si>
  <si>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</si>
  <si>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</si>
  <si>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</si>
  <si>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</si>
  <si>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</si>
  <si>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</si>
  <si>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</si>
  <si>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</si>
  <si>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</si>
  <si>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</si>
  <si>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</si>
  <si>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</si>
  <si>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</si>
  <si>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</si>
  <si>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</si>
  <si>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</si>
  <si>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</si>
  <si>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</si>
  <si>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</si>
  <si>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</si>
  <si>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</si>
  <si>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</si>
  <si>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</si>
  <si>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</si>
  <si>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</si>
  <si>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</si>
  <si>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</si>
  <si>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</si>
  <si>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</si>
  <si>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</si>
  <si>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</si>
  <si>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</si>
  <si>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</si>
  <si>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</si>
  <si>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</si>
  <si>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</si>
  <si>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</si>
  <si>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</si>
  <si>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</si>
  <si>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</si>
  <si>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</si>
  <si>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</si>
  <si>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</si>
  <si>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</si>
  <si>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</si>
  <si>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</si>
  <si>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</si>
  <si>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</si>
  <si>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</si>
  <si>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</si>
  <si>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</si>
  <si>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</si>
  <si>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</si>
  <si>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</si>
  <si>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</si>
  <si>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</si>
  <si>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</si>
  <si>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</si>
  <si>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</si>
  <si>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</si>
  <si>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</si>
  <si>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</si>
  <si>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</si>
  <si>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</si>
  <si>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</si>
  <si>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</si>
  <si>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</si>
  <si>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</si>
  <si>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</si>
  <si>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</si>
  <si>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</si>
  <si>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</si>
  <si>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</si>
  <si>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</si>
  <si>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</si>
  <si>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</si>
  <si>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</si>
  <si>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</si>
  <si>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</si>
  <si>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</si>
  <si>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</si>
  <si>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</si>
  <si>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</si>
  <si>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</si>
  <si>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</si>
  <si>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</si>
  <si>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</si>
  <si>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</si>
  <si>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</si>
  <si>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</si>
  <si>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</si>
  <si>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</si>
  <si>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</si>
  <si>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</si>
  <si>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</si>
  <si>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</si>
  <si>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</si>
  <si>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</si>
  <si>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</si>
  <si>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</si>
  <si>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</si>
  <si>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</si>
  <si>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</si>
  <si>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</si>
  <si>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</si>
  <si>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</si>
  <si>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</si>
  <si>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</si>
  <si>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</si>
  <si>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</si>
  <si>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</si>
  <si>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</si>
  <si>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</si>
  <si>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</si>
  <si>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</si>
  <si>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</si>
  <si>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</si>
  <si>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</si>
  <si>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</si>
  <si>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</si>
  <si>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</si>
  <si>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</si>
  <si>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</si>
  <si>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</si>
  <si>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</si>
  <si>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</si>
  <si>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</si>
  <si>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</si>
  <si>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</si>
  <si>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</si>
  <si>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</si>
  <si>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</si>
  <si>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</si>
  <si>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</si>
  <si>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</si>
  <si>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</si>
  <si>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</si>
  <si>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</si>
  <si>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</si>
  <si>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</si>
  <si>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</si>
  <si>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</si>
  <si>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</si>
  <si>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</si>
  <si>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</si>
  <si>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</si>
  <si>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</si>
  <si>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</si>
  <si>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</si>
  <si>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</si>
  <si>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</si>
  <si>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</si>
  <si>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</si>
  <si>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</si>
  <si>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</si>
  <si>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</si>
  <si>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</si>
  <si>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</si>
  <si>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</si>
  <si>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</si>
  <si>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</si>
  <si>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</si>
  <si>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</si>
  <si>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</si>
  <si>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</si>
  <si>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</si>
  <si>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</si>
  <si>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</si>
  <si>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</si>
  <si>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</si>
  <si>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</si>
  <si>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</si>
  <si>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</si>
  <si>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</si>
  <si>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</si>
  <si>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</si>
  <si>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</si>
  <si>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</si>
  <si>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</si>
  <si>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</si>
  <si>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</si>
  <si>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</si>
  <si>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</si>
  <si>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</si>
  <si>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</si>
  <si>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</si>
  <si>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</si>
  <si>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</si>
  <si>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</si>
  <si>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</si>
  <si>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</si>
  <si>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</si>
  <si>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</si>
  <si>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</si>
  <si>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</si>
  <si>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</si>
  <si>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</si>
  <si>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</si>
  <si>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</si>
  <si>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</si>
  <si>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</si>
  <si>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</si>
  <si>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</si>
  <si>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</si>
  <si>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</si>
  <si>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</si>
  <si>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</si>
  <si>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</si>
  <si>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</si>
  <si>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</si>
  <si>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</si>
  <si>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</si>
  <si>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</si>
  <si>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</si>
  <si>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</si>
  <si>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</si>
  <si>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</si>
  <si>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</si>
  <si>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</si>
  <si>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</si>
  <si>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</si>
  <si>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</si>
  <si>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</si>
  <si>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</si>
  <si>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</si>
  <si>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</si>
  <si>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</si>
  <si>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</si>
  <si>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</si>
  <si>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</si>
  <si>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</si>
  <si>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</si>
  <si>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</si>
  <si>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</si>
  <si>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</si>
  <si>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</si>
  <si>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</si>
  <si>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</si>
  <si>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</si>
  <si>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</si>
  <si>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</si>
  <si>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</si>
  <si>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</si>
  <si>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</si>
  <si>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</si>
  <si>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</si>
  <si>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</si>
  <si>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</si>
  <si>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</si>
  <si>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</si>
  <si>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</si>
  <si>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</si>
  <si>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</si>
  <si>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</si>
  <si>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</si>
  <si>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</si>
  <si>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</si>
  <si>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</si>
  <si>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</si>
  <si>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</si>
  <si>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</si>
  <si>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</si>
  <si>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</si>
  <si>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</si>
  <si>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</si>
  <si>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</si>
  <si>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</si>
  <si>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</si>
  <si>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</si>
  <si>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</si>
  <si>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</si>
  <si>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</si>
  <si>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</si>
  <si>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</si>
  <si>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</si>
  <si>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</si>
  <si>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</si>
  <si>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</si>
  <si>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</si>
  <si>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</si>
  <si>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</si>
  <si>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</si>
  <si>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</si>
  <si>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</si>
  <si>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</si>
  <si>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</si>
  <si>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</si>
  <si>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</si>
  <si>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</si>
  <si>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</si>
  <si>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</si>
  <si>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</si>
  <si>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</si>
  <si>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</si>
  <si>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</si>
  <si>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</si>
  <si>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</si>
  <si>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</si>
  <si>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</si>
  <si>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</si>
  <si>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</si>
  <si>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</si>
  <si>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</si>
  <si>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</si>
  <si>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</si>
  <si>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</si>
  <si>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</si>
  <si>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</si>
  <si>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</si>
  <si>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</si>
  <si>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</si>
  <si>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</si>
  <si>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</si>
  <si>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</si>
  <si>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</si>
  <si>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</si>
  <si>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</si>
  <si>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</si>
  <si>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</si>
  <si>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</si>
  <si>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</si>
  <si>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</si>
  <si>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</si>
  <si>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</si>
  <si>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</si>
  <si>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</si>
  <si>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</si>
  <si>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</si>
  <si>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</si>
  <si>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</si>
  <si>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</si>
  <si>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</si>
  <si>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</si>
  <si>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</si>
  <si>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</si>
  <si>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</si>
  <si>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</si>
  <si>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</si>
  <si>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</si>
  <si>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</si>
  <si>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</si>
  <si>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</si>
  <si>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</si>
  <si>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</si>
  <si>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</si>
  <si>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</si>
  <si>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</si>
  <si>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</si>
  <si>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</si>
  <si>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</si>
  <si>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</si>
  <si>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</si>
  <si>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</si>
  <si>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</si>
  <si>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</si>
  <si>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</si>
  <si>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</si>
  <si>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</si>
  <si>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</si>
  <si>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</si>
  <si>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</si>
  <si>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</si>
  <si>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</si>
  <si>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</si>
  <si>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</si>
  <si>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</si>
  <si>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</si>
  <si>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</si>
  <si>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</si>
  <si>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</si>
  <si>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</si>
  <si>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</si>
  <si>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</si>
  <si>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</si>
  <si>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</si>
  <si>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</si>
  <si>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</si>
  <si>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</si>
  <si>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</si>
  <si>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</si>
  <si>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</si>
  <si>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</si>
  <si>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</si>
  <si>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</si>
  <si>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</si>
  <si>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</si>
  <si>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</si>
  <si>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</si>
  <si>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</si>
  <si>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</si>
  <si>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</si>
  <si>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</si>
  <si>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</si>
  <si>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</si>
  <si>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</si>
  <si>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</si>
  <si>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</si>
  <si>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</si>
  <si>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</si>
  <si>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</si>
  <si>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</si>
  <si>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</si>
  <si>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</si>
  <si>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</si>
  <si>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</si>
  <si>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</si>
  <si>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</si>
  <si>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</si>
  <si>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</si>
  <si>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</si>
  <si>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</si>
  <si>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</si>
  <si>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</si>
  <si>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</si>
  <si>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</si>
  <si>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</si>
  <si>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</si>
  <si>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</si>
  <si>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</si>
  <si>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</si>
  <si>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</si>
  <si>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</si>
  <si>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</si>
  <si>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</si>
  <si>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</si>
  <si>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</si>
  <si>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</si>
  <si>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</si>
  <si>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</si>
  <si>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</si>
  <si>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</si>
  <si>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</si>
  <si>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</si>
  <si>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</si>
  <si>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</si>
  <si>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</si>
  <si>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</si>
  <si>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</si>
  <si>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</si>
  <si>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</si>
  <si>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</si>
  <si>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</si>
  <si>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</si>
  <si>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</si>
  <si>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</si>
  <si>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</si>
  <si>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</si>
  <si>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</si>
  <si>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</si>
  <si>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</si>
  <si>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</si>
  <si>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</si>
  <si>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</si>
  <si>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</si>
  <si>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</si>
  <si>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</si>
  <si>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</si>
  <si>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</si>
  <si>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</si>
  <si>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</si>
  <si>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</si>
  <si>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</si>
  <si>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</si>
  <si>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</si>
  <si>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</si>
  <si>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</si>
  <si>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</si>
  <si>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</si>
  <si>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</si>
  <si>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</si>
  <si>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</si>
  <si>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</si>
  <si>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</si>
  <si>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</si>
  <si>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</si>
  <si>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</si>
  <si>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</si>
  <si>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</si>
  <si>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</si>
  <si>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</si>
  <si>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</si>
  <si>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</si>
  <si>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</si>
  <si>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</si>
  <si>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</si>
  <si>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</si>
  <si>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</si>
  <si>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</si>
  <si>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</si>
  <si>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</si>
  <si>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</si>
  <si>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</si>
  <si>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</si>
  <si>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</si>
  <si>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</si>
  <si>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</si>
  <si>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</si>
  <si>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</si>
  <si>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</si>
  <si>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</si>
  <si>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</si>
  <si>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</si>
  <si>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</si>
  <si>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</si>
  <si>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</si>
  <si>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</si>
  <si>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</si>
  <si>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</si>
  <si>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</si>
  <si>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</si>
  <si>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</si>
  <si>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</si>
  <si>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</si>
  <si>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</si>
  <si>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</si>
  <si>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</si>
  <si>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</si>
  <si>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</si>
  <si>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</si>
  <si>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</si>
  <si>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</si>
  <si>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</si>
  <si>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</si>
  <si>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</si>
  <si>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</si>
  <si>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</si>
  <si>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</si>
  <si>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</si>
  <si>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</si>
  <si>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</si>
  <si>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</si>
  <si>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</si>
  <si>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</si>
  <si>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</si>
  <si>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</si>
  <si>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</si>
  <si>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</si>
  <si>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</si>
  <si>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</si>
  <si>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</si>
  <si>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</si>
  <si>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</si>
  <si>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</si>
  <si>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</si>
  <si>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</si>
  <si>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</si>
  <si>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</si>
  <si>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</si>
  <si>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</si>
  <si>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</si>
  <si>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</si>
  <si>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</si>
  <si>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</si>
  <si>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</si>
  <si>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</si>
  <si>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</si>
  <si>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</si>
  <si>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</si>
  <si>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</si>
  <si>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</si>
  <si>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</si>
  <si>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</si>
  <si>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</si>
  <si>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</si>
  <si>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</si>
  <si>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</si>
  <si>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</si>
  <si>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</si>
  <si>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</si>
  <si>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</si>
  <si>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</si>
  <si>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</si>
  <si>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</si>
  <si>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</si>
  <si>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</si>
  <si>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</si>
  <si>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</si>
  <si>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</si>
  <si>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</si>
  <si>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</si>
  <si>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</si>
  <si>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</si>
  <si>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</si>
  <si>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</si>
  <si>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</si>
  <si>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</si>
  <si>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</si>
  <si>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</si>
  <si>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</si>
  <si>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</si>
  <si>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</si>
  <si>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</si>
  <si>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</si>
  <si>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</si>
  <si>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</si>
  <si>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</si>
  <si>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</si>
  <si>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</si>
  <si>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</si>
  <si>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</si>
  <si>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</si>
  <si>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</si>
  <si>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</si>
  <si>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</si>
  <si>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</si>
  <si>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</si>
  <si>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</si>
  <si>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</si>
  <si>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</si>
  <si>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</si>
  <si>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</si>
  <si>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</si>
  <si>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</si>
  <si>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</si>
  <si>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</si>
  <si>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</si>
  <si>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</si>
  <si>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</si>
  <si>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</si>
  <si>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</si>
  <si>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</si>
  <si>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</si>
  <si>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</si>
  <si>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</si>
  <si>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</si>
  <si>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</si>
  <si>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</si>
  <si>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</si>
  <si>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</si>
  <si>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</si>
  <si>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</si>
  <si>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</si>
  <si>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</si>
  <si>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</si>
  <si>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</si>
  <si>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</si>
  <si>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</si>
  <si>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</si>
  <si>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</si>
  <si>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</si>
  <si>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</si>
  <si>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</si>
  <si>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</si>
  <si>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</si>
  <si>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</si>
  <si>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</si>
  <si>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</si>
  <si>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</si>
  <si>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</si>
  <si>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</si>
  <si>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</si>
  <si>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</si>
  <si>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</si>
  <si>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</si>
  <si>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</si>
  <si>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</si>
  <si>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</si>
  <si>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</si>
  <si>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</si>
  <si>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</si>
  <si>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</si>
  <si>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</si>
  <si>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</si>
  <si>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</si>
  <si>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</si>
  <si>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</si>
  <si>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</si>
  <si>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</si>
  <si>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</si>
  <si>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</si>
  <si>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</si>
  <si>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</si>
  <si>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</si>
  <si>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</si>
  <si>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</si>
  <si>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</si>
  <si>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</si>
  <si>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</si>
  <si>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</si>
  <si>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</si>
  <si>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</si>
  <si>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</si>
  <si>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</si>
  <si>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</si>
  <si>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</si>
  <si>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</si>
  <si>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</si>
  <si>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</si>
  <si>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</si>
  <si>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</si>
  <si>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</si>
  <si>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</si>
  <si>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</si>
  <si>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</si>
  <si>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</si>
  <si>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</si>
  <si>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</si>
  <si>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</si>
  <si>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</si>
  <si>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</si>
  <si>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</si>
  <si>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</si>
  <si>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</si>
  <si>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</si>
  <si>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</si>
  <si>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</si>
  <si>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</si>
  <si>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</si>
  <si>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</si>
  <si>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</si>
  <si>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</si>
  <si>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</si>
  <si>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</si>
  <si>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</si>
  <si>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</si>
  <si>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</si>
  <si>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</si>
  <si>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</si>
  <si>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</si>
  <si>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</si>
  <si>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</si>
  <si>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</si>
  <si>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</si>
  <si>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</si>
  <si>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</si>
  <si>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</si>
  <si>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</si>
  <si>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</si>
  <si>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</si>
  <si>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</si>
  <si>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</si>
  <si>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</si>
  <si>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</si>
  <si>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</si>
  <si>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</si>
  <si>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</si>
  <si>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</si>
  <si>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</si>
  <si>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</si>
  <si>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</si>
  <si>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</si>
  <si>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</si>
  <si>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</si>
  <si>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</si>
  <si>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</si>
  <si>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</si>
  <si>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</si>
  <si>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</si>
  <si>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</si>
  <si>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</si>
  <si>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</si>
  <si>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</si>
  <si>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</si>
  <si>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</si>
  <si>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</si>
  <si>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</si>
  <si>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</si>
  <si>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</si>
  <si>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</si>
  <si>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</si>
  <si>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</si>
  <si>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</si>
  <si>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</si>
  <si>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</si>
  <si>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</si>
  <si>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</si>
  <si>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</si>
  <si>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</si>
  <si>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</si>
  <si>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</si>
  <si>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</si>
  <si>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</si>
  <si>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</si>
  <si>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</si>
  <si>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</si>
  <si>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</si>
  <si>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</si>
  <si>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</si>
  <si>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</si>
  <si>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</si>
  <si>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</si>
  <si>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</si>
  <si>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</si>
  <si>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</si>
  <si>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</si>
  <si>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</si>
  <si>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</si>
  <si>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</si>
  <si>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</si>
  <si>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</si>
  <si>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</si>
  <si>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</si>
  <si>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</si>
  <si>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</si>
  <si>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</si>
  <si>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</si>
  <si>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</si>
  <si>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</si>
  <si>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</si>
  <si>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</si>
  <si>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</si>
  <si>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</si>
  <si>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</si>
  <si>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</si>
  <si>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</si>
  <si>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</si>
  <si>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</si>
  <si>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</si>
  <si>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</si>
  <si>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</si>
  <si>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</si>
  <si>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</si>
  <si>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</si>
  <si>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</si>
  <si>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</si>
  <si>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</si>
  <si>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</si>
  <si>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</si>
  <si>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</si>
  <si>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</si>
  <si>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</si>
  <si>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</si>
  <si>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</si>
  <si>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</si>
  <si>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</si>
  <si>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</si>
  <si>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</si>
  <si>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</si>
  <si>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</si>
  <si>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</si>
  <si>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</si>
  <si>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</si>
  <si>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</si>
  <si>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</si>
  <si>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</si>
  <si>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</si>
  <si>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</si>
  <si>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</si>
  <si>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</si>
  <si>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</si>
  <si>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</si>
  <si>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</si>
  <si>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</si>
  <si>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</si>
  <si>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</si>
  <si>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</si>
  <si>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</si>
  <si>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</si>
  <si>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</si>
  <si>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</si>
  <si>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</si>
  <si>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</si>
  <si>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</si>
  <si>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</si>
  <si>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</si>
  <si>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</si>
  <si>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</si>
  <si>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</si>
  <si>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</si>
  <si>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</si>
  <si>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</si>
  <si>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</si>
  <si>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</si>
  <si>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</si>
  <si>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</si>
  <si>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</si>
  <si>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</si>
  <si>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</si>
  <si>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</si>
  <si>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</si>
  <si>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</si>
  <si>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</si>
  <si>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</si>
  <si>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</si>
  <si>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</si>
  <si>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</si>
  <si>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</si>
  <si>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</si>
  <si>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</si>
  <si>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</si>
  <si>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</si>
  <si>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</si>
  <si>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</si>
  <si>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</si>
  <si>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</si>
  <si>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</si>
  <si>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</si>
  <si>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</si>
  <si>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</si>
  <si>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</si>
  <si>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</si>
  <si>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</si>
  <si>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</si>
  <si>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</si>
  <si>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</si>
  <si>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</si>
  <si>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</si>
  <si>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</si>
  <si>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</si>
  <si>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</si>
  <si>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</si>
  <si>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</si>
  <si>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</si>
  <si>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</si>
  <si>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</si>
  <si>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</si>
  <si>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</si>
  <si>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</si>
  <si>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</si>
  <si>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</si>
  <si>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</si>
  <si>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</si>
  <si>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</si>
  <si>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</si>
  <si>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</si>
  <si>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</si>
  <si>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</si>
  <si>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</si>
  <si>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</si>
  <si>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</si>
  <si>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</si>
  <si>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</si>
  <si>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</si>
  <si>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</si>
  <si>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</si>
  <si>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</si>
  <si>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</si>
  <si>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</si>
  <si>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</si>
  <si>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</si>
  <si>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</si>
  <si>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</si>
  <si>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</si>
  <si>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</si>
  <si>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</si>
  <si>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</si>
  <si>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</si>
  <si>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</si>
  <si>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</si>
  <si>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</si>
  <si>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</si>
  <si>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</si>
  <si>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</si>
  <si>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</si>
  <si>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</si>
  <si>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</si>
  <si>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</si>
  <si>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</si>
  <si>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</si>
  <si>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</si>
  <si>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</si>
  <si>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</si>
  <si>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</si>
  <si>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</si>
  <si>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</si>
  <si>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</si>
  <si>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</si>
  <si>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</si>
  <si>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</si>
  <si>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</si>
  <si>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</si>
  <si>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</si>
  <si>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</si>
  <si>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</si>
  <si>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</si>
  <si>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</si>
  <si>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</si>
  <si>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</si>
  <si>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</si>
  <si>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</si>
  <si>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</si>
  <si>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</si>
  <si>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</si>
  <si>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</si>
  <si>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</si>
  <si>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</si>
  <si>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</si>
  <si>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</si>
  <si>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</si>
  <si>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</si>
  <si>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</si>
  <si>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</si>
  <si>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</si>
  <si>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</si>
  <si>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</si>
  <si>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</si>
  <si>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</si>
  <si>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</si>
  <si>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</si>
  <si>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</si>
  <si>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</si>
  <si>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</si>
  <si>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</si>
  <si>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</si>
  <si>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</si>
  <si>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</si>
  <si>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</si>
  <si>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</si>
  <si>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</si>
  <si>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</si>
  <si>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</si>
  <si>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</si>
  <si>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</si>
  <si>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</si>
  <si>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</si>
  <si>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</si>
  <si>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</si>
  <si>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</si>
  <si>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</si>
  <si>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</si>
  <si>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</si>
  <si>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</si>
  <si>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</si>
  <si>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</si>
  <si>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</si>
  <si>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</si>
  <si>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</si>
  <si>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</si>
  <si>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</si>
  <si>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</si>
  <si>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</si>
  <si>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</si>
  <si>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</si>
  <si>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</si>
  <si>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</si>
  <si>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</si>
  <si>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</si>
  <si>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</si>
  <si>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</si>
  <si>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</si>
  <si>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</si>
  <si>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</si>
  <si>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</si>
  <si>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</si>
  <si>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</si>
  <si>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</si>
  <si>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</si>
  <si>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</si>
  <si>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</si>
  <si>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</si>
  <si>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</si>
  <si>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</si>
  <si>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</si>
  <si>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</si>
  <si>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</si>
  <si>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</si>
  <si>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</si>
  <si>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</si>
  <si>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</si>
  <si>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</si>
  <si>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</si>
  <si>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</si>
  <si>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</si>
  <si>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</si>
  <si>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</si>
  <si>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</si>
  <si>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</si>
  <si>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</si>
  <si>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</si>
  <si>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</si>
  <si>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</si>
  <si>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</si>
  <si>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</si>
  <si>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</si>
  <si>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</si>
  <si>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</si>
  <si>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</si>
  <si>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</si>
  <si>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</si>
  <si>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</si>
  <si>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</si>
  <si>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</si>
  <si>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</si>
  <si>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</si>
  <si>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</si>
  <si>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</si>
  <si>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</si>
  <si>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</si>
  <si>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</si>
  <si>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</si>
  <si>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</si>
  <si>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</si>
  <si>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</si>
  <si>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</si>
  <si>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</si>
  <si>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</si>
  <si>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</si>
  <si>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</si>
  <si>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</si>
  <si>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</si>
  <si>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</si>
  <si>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</si>
  <si>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</si>
  <si>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</si>
  <si>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</si>
  <si>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</si>
  <si>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</si>
  <si>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</si>
  <si>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</si>
  <si>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</si>
  <si>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</si>
  <si>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</si>
  <si>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</si>
  <si>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</si>
  <si>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</si>
  <si>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</si>
  <si>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</si>
  <si>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</si>
  <si>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</si>
  <si>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</si>
  <si>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</si>
  <si>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</si>
  <si>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</si>
  <si>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</si>
  <si>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</si>
  <si>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</si>
  <si>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</si>
  <si>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</si>
  <si>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</si>
  <si>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</si>
  <si>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</si>
  <si>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</si>
  <si>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</si>
  <si>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</si>
  <si>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</si>
  <si>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</si>
  <si>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</si>
  <si>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</si>
  <si>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</si>
  <si>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</si>
  <si>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</si>
  <si>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</si>
  <si>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</si>
  <si>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</si>
  <si>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</si>
  <si>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</si>
  <si>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</si>
  <si>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</si>
  <si>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</si>
  <si>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</si>
  <si>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</si>
  <si>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</si>
  <si>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</si>
  <si>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</si>
  <si>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</si>
  <si>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</si>
  <si>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</si>
  <si>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</si>
  <si>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</si>
  <si>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</si>
  <si>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</si>
  <si>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</si>
  <si>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</si>
  <si>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</si>
  <si>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</si>
  <si>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</si>
  <si>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</si>
  <si>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</si>
  <si>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</si>
  <si>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</si>
  <si>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</si>
  <si>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</si>
  <si>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</si>
  <si>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</si>
  <si>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</si>
  <si>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</si>
  <si>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</si>
  <si>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</si>
  <si>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</si>
  <si>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</si>
  <si>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</si>
  <si>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</si>
  <si>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</si>
  <si>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</si>
  <si>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</si>
  <si>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</si>
  <si>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</si>
  <si>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</si>
  <si>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</si>
  <si>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</si>
  <si>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</si>
  <si>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</si>
  <si>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</si>
  <si>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</si>
  <si>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</si>
  <si>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</si>
  <si>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</si>
  <si>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</si>
  <si>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</si>
  <si>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</si>
  <si>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</si>
  <si>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</si>
  <si>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</si>
  <si>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</si>
  <si>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</si>
  <si>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</si>
  <si>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</si>
  <si>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</si>
  <si>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</si>
  <si>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</si>
  <si>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</si>
  <si>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</si>
  <si>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</si>
  <si>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</si>
  <si>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</si>
  <si>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</si>
  <si>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</si>
  <si>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</si>
  <si>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</si>
  <si>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</si>
  <si>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</si>
  <si>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</si>
  <si>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</si>
  <si>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</si>
  <si>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</si>
  <si>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</si>
  <si>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</si>
  <si>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</si>
  <si>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</si>
  <si>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</si>
  <si>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</si>
  <si>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</si>
  <si>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</si>
  <si>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</si>
  <si>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</si>
  <si>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</si>
  <si>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</si>
  <si>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</si>
  <si>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</si>
  <si>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</si>
  <si>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</si>
  <si>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</si>
  <si>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</si>
  <si>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</si>
  <si>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</si>
  <si>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</si>
  <si>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</si>
  <si>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</si>
  <si>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</si>
  <si>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</si>
  <si>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</si>
  <si>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</si>
  <si>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</si>
  <si>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</si>
  <si>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</si>
  <si>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</si>
  <si>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</si>
  <si>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</si>
  <si>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</si>
  <si>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</si>
  <si>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</si>
  <si>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</si>
  <si>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</si>
  <si>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</si>
  <si>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</si>
  <si>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</si>
  <si>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</si>
  <si>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</si>
  <si>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</si>
  <si>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</si>
  <si>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</si>
  <si>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</si>
  <si>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</si>
  <si>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</si>
  <si>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</si>
  <si>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</si>
  <si>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</si>
  <si>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</si>
  <si>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</si>
  <si>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</si>
  <si>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</si>
  <si>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</si>
  <si>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</si>
  <si>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</si>
  <si>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</si>
  <si>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</si>
  <si>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</si>
  <si>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</si>
  <si>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</si>
  <si>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</si>
  <si>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</si>
  <si>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</si>
  <si>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</si>
  <si>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</si>
  <si>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</si>
  <si>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</si>
  <si>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</si>
  <si>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</si>
  <si>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</si>
  <si>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</si>
  <si>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</si>
  <si>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</si>
  <si>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</si>
  <si>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</si>
  <si>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</si>
  <si>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</si>
  <si>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</si>
  <si>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</si>
  <si>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</si>
  <si>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</si>
  <si>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</si>
  <si>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</si>
  <si>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</si>
  <si>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</si>
  <si>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</si>
  <si>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</si>
  <si>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</si>
  <si>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</si>
  <si>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</si>
  <si>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</si>
  <si>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</si>
  <si>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</si>
  <si>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</si>
  <si>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</si>
  <si>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</si>
  <si>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</si>
  <si>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</si>
  <si>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</si>
  <si>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</si>
  <si>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</si>
  <si>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</si>
  <si>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</si>
  <si>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</si>
  <si>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</si>
  <si>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</si>
  <si>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</si>
  <si>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</si>
  <si>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</si>
  <si>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</si>
  <si>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</si>
  <si>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</si>
  <si>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</si>
  <si>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</si>
  <si>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</si>
  <si>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</si>
  <si>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</si>
  <si>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</si>
  <si>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</si>
  <si>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</si>
  <si>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</si>
  <si>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</si>
  <si>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</si>
  <si>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</si>
  <si>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</si>
  <si>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</si>
  <si>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</si>
  <si>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</si>
  <si>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</si>
  <si>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</si>
  <si>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</si>
  <si>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</si>
  <si>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</si>
  <si>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</si>
  <si>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</si>
  <si>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</si>
  <si>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</si>
  <si>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</si>
  <si>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</si>
  <si>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</si>
  <si>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</si>
  <si>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</si>
  <si>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</si>
  <si>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</si>
  <si>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</si>
  <si>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</si>
  <si>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</si>
  <si>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</si>
  <si>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</si>
  <si>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</si>
  <si>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</si>
  <si>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</si>
  <si>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</si>
  <si>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</si>
  <si>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</si>
  <si>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</si>
  <si>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</si>
  <si>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</si>
  <si>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</si>
  <si>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</si>
  <si>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</si>
  <si>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</si>
  <si>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</si>
  <si>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</si>
  <si>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</si>
  <si>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</si>
  <si>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</si>
  <si>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</si>
  <si>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</si>
  <si>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</si>
  <si>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</si>
  <si>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</si>
  <si>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</si>
  <si>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</si>
  <si>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</si>
  <si>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</si>
  <si>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</si>
  <si>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</si>
  <si>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</si>
  <si>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</si>
  <si>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</si>
  <si>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</si>
  <si>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</si>
  <si>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</si>
  <si>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</si>
  <si>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</si>
  <si>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</si>
  <si>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</si>
  <si>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</si>
  <si>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</si>
  <si>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</si>
  <si>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</si>
  <si>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</si>
  <si>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</si>
  <si>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</si>
  <si>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</si>
  <si>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</si>
  <si>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</si>
  <si>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</si>
  <si>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</si>
  <si>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</si>
  <si>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</si>
  <si>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</si>
  <si>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</si>
  <si>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</si>
  <si>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</si>
  <si>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</si>
  <si>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</si>
  <si>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</si>
  <si>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</si>
  <si>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</si>
  <si>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</si>
  <si>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</si>
  <si>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</si>
  <si>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</si>
  <si>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</si>
  <si>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</si>
  <si>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</si>
  <si>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</si>
  <si>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</si>
  <si>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</si>
  <si>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</si>
  <si>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</si>
  <si>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</si>
  <si>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</si>
  <si>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</si>
  <si>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</si>
  <si>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</si>
  <si>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</si>
  <si>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</si>
  <si>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</si>
  <si>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</si>
  <si>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</si>
  <si>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</si>
  <si>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</si>
  <si>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</si>
  <si>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</si>
  <si>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</si>
  <si>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</si>
  <si>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</si>
  <si>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</si>
  <si>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</si>
  <si>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</si>
  <si>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</si>
  <si>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</si>
  <si>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</si>
  <si>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</si>
  <si>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</si>
  <si>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</si>
  <si>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</si>
  <si>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</si>
  <si>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</si>
  <si>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</si>
  <si>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</si>
  <si>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</si>
  <si>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</si>
  <si>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</si>
  <si>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</si>
  <si>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</si>
  <si>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</si>
  <si>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</si>
  <si>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</si>
  <si>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</si>
  <si>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</si>
  <si>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</si>
  <si>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</si>
  <si>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</si>
  <si>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</si>
  <si>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</si>
  <si>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</si>
  <si>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</si>
  <si>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</si>
  <si>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</si>
  <si>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</si>
  <si>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</si>
  <si>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</si>
  <si>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</si>
  <si>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</si>
  <si>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</si>
  <si>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</si>
  <si>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</si>
  <si>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</si>
  <si>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</si>
  <si>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</si>
  <si>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</si>
  <si>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</si>
  <si>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</si>
  <si>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</si>
  <si>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</si>
  <si>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</si>
  <si>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</si>
  <si>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</si>
  <si>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</si>
  <si>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</si>
  <si>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</si>
  <si>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</si>
  <si>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</si>
  <si>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</si>
  <si>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</si>
  <si>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</si>
  <si>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</si>
  <si>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</si>
  <si>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</si>
  <si>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</si>
  <si>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</si>
  <si>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</si>
  <si>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</si>
  <si>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</si>
  <si>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</si>
  <si>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</si>
  <si>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</si>
  <si>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</si>
  <si>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</si>
  <si>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</si>
  <si>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</si>
  <si>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</si>
  <si>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</si>
  <si>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</si>
  <si>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</si>
  <si>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</si>
  <si>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</si>
  <si>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</si>
  <si>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</si>
  <si>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</si>
  <si>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</si>
  <si>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</si>
  <si>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</si>
  <si>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</si>
  <si>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</si>
  <si>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</si>
  <si>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</si>
  <si>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</si>
  <si>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</si>
  <si>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</si>
  <si>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</si>
  <si>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</si>
  <si>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</si>
  <si>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</si>
  <si>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</si>
  <si>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</si>
  <si>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</si>
  <si>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</si>
  <si>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</si>
  <si>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</si>
  <si>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</si>
  <si>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</si>
  <si>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</si>
  <si>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</si>
  <si>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</si>
  <si>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</si>
  <si>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</si>
  <si>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</si>
  <si>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</si>
  <si>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</si>
  <si>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</si>
  <si>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</si>
  <si>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</si>
  <si>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</si>
  <si>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</si>
  <si>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</si>
  <si>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</si>
  <si>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</si>
  <si>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</si>
  <si>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</si>
  <si>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</si>
  <si>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</si>
  <si>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</si>
  <si>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</si>
  <si>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</si>
  <si>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</si>
  <si>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</si>
  <si>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</si>
  <si>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</si>
  <si>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</si>
  <si>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</si>
  <si>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</si>
  <si>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</si>
  <si>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</si>
  <si>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</si>
  <si>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</si>
  <si>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</si>
  <si>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</si>
  <si>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</si>
  <si>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</si>
  <si>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</si>
  <si>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</si>
  <si>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</si>
  <si>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</si>
  <si>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</si>
  <si>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</si>
  <si>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</si>
  <si>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</si>
  <si>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</si>
  <si>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</si>
  <si>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</si>
  <si>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</si>
  <si>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</si>
  <si>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</si>
  <si>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</si>
  <si>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</si>
  <si>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</si>
  <si>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</si>
  <si>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</si>
  <si>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</si>
  <si>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</si>
  <si>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</si>
  <si>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</si>
  <si>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</si>
  <si>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</si>
  <si>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</si>
  <si>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</si>
  <si>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</si>
  <si>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</si>
  <si>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</si>
  <si>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</si>
  <si>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</si>
  <si>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</si>
  <si>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</si>
  <si>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</si>
  <si>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</si>
  <si>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</si>
  <si>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</si>
  <si>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</si>
  <si>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</si>
  <si>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</si>
  <si>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</si>
  <si>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</si>
  <si>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</si>
  <si>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</si>
  <si>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</si>
  <si>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</si>
  <si>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</si>
  <si>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</si>
  <si>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</si>
  <si>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</si>
  <si>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</si>
  <si>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</si>
  <si>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</si>
  <si>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</si>
  <si>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</si>
  <si>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</si>
  <si>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</si>
  <si>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</si>
  <si>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</si>
  <si>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</si>
  <si>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</si>
  <si>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</si>
  <si>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</si>
  <si>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</si>
  <si>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</si>
  <si>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</si>
  <si>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</si>
  <si>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</si>
  <si>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</si>
  <si>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</si>
  <si>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</si>
  <si>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</si>
  <si>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</si>
  <si>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</si>
  <si>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</si>
  <si>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</si>
  <si>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</si>
  <si>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</si>
  <si>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</si>
  <si>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</si>
  <si>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</si>
  <si>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</si>
  <si>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</si>
  <si>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</si>
  <si>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</si>
  <si>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</si>
  <si>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</si>
  <si>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</si>
  <si>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</si>
  <si>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</si>
  <si>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</si>
  <si>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</si>
  <si>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</si>
  <si>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</si>
  <si>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</si>
  <si>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</si>
  <si>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</si>
  <si>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</si>
  <si>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</si>
  <si>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</si>
  <si>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</si>
  <si>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</si>
  <si>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</si>
  <si>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</si>
  <si>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</si>
  <si>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</si>
  <si>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</si>
  <si>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</si>
  <si>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</si>
  <si>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</si>
  <si>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</si>
  <si>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</si>
  <si>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</si>
  <si>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</si>
  <si>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</si>
  <si>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</si>
  <si>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</si>
  <si>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</si>
  <si>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</si>
  <si>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</si>
  <si>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</si>
  <si>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</si>
  <si>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</si>
  <si>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</si>
  <si>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</si>
  <si>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</si>
  <si>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</si>
  <si>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</si>
  <si>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</si>
  <si>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</si>
  <si>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</si>
  <si>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</si>
  <si>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</si>
  <si>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</si>
  <si>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</si>
  <si>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</si>
  <si>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</si>
  <si>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</si>
  <si>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</si>
  <si>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</si>
  <si>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</si>
  <si>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</si>
  <si>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</si>
  <si>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</si>
  <si>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</si>
  <si>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</si>
  <si>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</si>
  <si>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</si>
  <si>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</si>
  <si>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</si>
  <si>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</si>
  <si>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</si>
  <si>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</si>
  <si>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</si>
  <si>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</si>
  <si>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</si>
  <si>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</si>
  <si>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</si>
  <si>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</si>
  <si>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</si>
  <si>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</si>
  <si>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</si>
  <si>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</si>
  <si>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</si>
  <si>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</si>
  <si>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</si>
  <si>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</si>
  <si>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</si>
  <si>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</si>
  <si>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</si>
  <si>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</si>
  <si>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</si>
  <si>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</si>
  <si>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</si>
  <si>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</si>
  <si>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</si>
  <si>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</si>
  <si>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</si>
  <si>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</si>
  <si>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</si>
  <si>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</si>
  <si>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</si>
  <si>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</si>
  <si>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</si>
  <si>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</si>
  <si>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</si>
  <si>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</si>
  <si>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</si>
  <si>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</si>
  <si>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</si>
  <si>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</si>
  <si>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</si>
  <si>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</si>
  <si>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</si>
  <si>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</si>
  <si>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</si>
  <si>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</si>
  <si>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</si>
  <si>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</si>
  <si>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</si>
  <si>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</si>
  <si>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</si>
  <si>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</si>
  <si>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</si>
  <si>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</si>
  <si>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</si>
  <si>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</si>
  <si>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</si>
  <si>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</si>
  <si>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</si>
  <si>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</si>
  <si>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</si>
  <si>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</si>
  <si>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</si>
  <si>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</si>
  <si>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</si>
  <si>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</si>
  <si>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</si>
  <si>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</si>
  <si>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</si>
  <si>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</si>
  <si>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</si>
  <si>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</si>
  <si>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</si>
  <si>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</si>
  <si>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</si>
  <si>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</si>
  <si>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</si>
  <si>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</si>
  <si>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</si>
  <si>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</si>
  <si>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</si>
  <si>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</si>
  <si>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</si>
  <si>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</si>
  <si>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</si>
  <si>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</si>
  <si>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</si>
  <si>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</si>
  <si>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</si>
  <si>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</si>
  <si>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</si>
  <si>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</si>
  <si>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</si>
  <si>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</si>
  <si>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</si>
  <si>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</si>
  <si>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</si>
  <si>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</si>
  <si>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</si>
  <si>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</si>
  <si>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</si>
  <si>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</si>
  <si>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</si>
  <si>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</si>
  <si>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</si>
  <si>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</si>
  <si>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</si>
  <si>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</si>
  <si>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</si>
  <si>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</si>
  <si>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</si>
  <si>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</si>
  <si>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</si>
  <si>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</si>
  <si>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</si>
  <si>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</si>
  <si>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</si>
  <si>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</si>
  <si>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</si>
  <si>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</si>
  <si>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</si>
  <si>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</si>
  <si>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</si>
  <si>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</si>
  <si>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</si>
  <si>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</si>
  <si>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</si>
  <si>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</si>
  <si>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</si>
  <si>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</si>
  <si>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</si>
  <si>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</si>
  <si>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</si>
  <si>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</si>
  <si>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</si>
  <si>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</si>
  <si>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</si>
  <si>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</si>
  <si>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</si>
  <si>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</si>
  <si>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</si>
  <si>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</si>
  <si>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</si>
  <si>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</si>
  <si>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</si>
  <si>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</si>
  <si>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</si>
  <si>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</si>
  <si>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</si>
  <si>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</si>
  <si>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</si>
  <si>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</si>
  <si>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</si>
  <si>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</si>
  <si>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</si>
  <si>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</si>
  <si>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</si>
  <si>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</si>
  <si>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</si>
  <si>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</si>
  <si>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</si>
  <si>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</si>
  <si>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</si>
  <si>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</si>
  <si>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</si>
  <si>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</si>
  <si>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</si>
  <si>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</si>
  <si>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</si>
  <si>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</si>
  <si>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</si>
  <si>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</si>
  <si>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</si>
  <si>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</si>
  <si>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</si>
  <si>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</si>
  <si>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</si>
  <si>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</si>
  <si>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</si>
  <si>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</si>
  <si>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</si>
  <si>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</si>
  <si>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</si>
  <si>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</si>
  <si>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</si>
  <si>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</si>
  <si>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</si>
  <si>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</si>
  <si>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</si>
  <si>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</si>
  <si>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</si>
  <si>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</si>
  <si>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</si>
  <si>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</si>
  <si>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</si>
  <si>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</si>
  <si>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</si>
  <si>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</si>
  <si>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</si>
  <si>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</si>
  <si>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</si>
  <si>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</si>
  <si>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</si>
  <si>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</si>
  <si>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</si>
  <si>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</si>
  <si>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</si>
  <si>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</si>
  <si>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</si>
  <si>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</si>
  <si>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</si>
  <si>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</si>
  <si>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</si>
  <si>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</si>
  <si>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</si>
  <si>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</si>
  <si>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</si>
  <si>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</si>
  <si>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</si>
  <si>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</si>
  <si>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</si>
  <si>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</si>
  <si>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</si>
  <si>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</si>
  <si>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</si>
  <si>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</si>
  <si>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</si>
  <si>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</si>
  <si>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</si>
  <si>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</si>
  <si>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</si>
  <si>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</si>
  <si>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</si>
  <si>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</si>
  <si>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</si>
  <si>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</si>
  <si>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</si>
  <si>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</si>
  <si>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</si>
  <si>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</si>
  <si>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</si>
  <si>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</si>
  <si>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</si>
  <si>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</si>
  <si>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</si>
  <si>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</si>
  <si>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</si>
  <si>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</si>
  <si>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</si>
  <si>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</si>
  <si>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</si>
  <si>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</si>
  <si>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</si>
  <si>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</si>
  <si>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</si>
  <si>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</si>
  <si>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</si>
  <si>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</si>
  <si>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</si>
  <si>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</si>
  <si>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</si>
  <si>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</si>
  <si>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</si>
  <si>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</si>
  <si>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</si>
  <si>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</si>
  <si>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</si>
  <si>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</si>
  <si>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</si>
  <si>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</si>
  <si>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</si>
  <si>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</si>
  <si>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</si>
  <si>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</si>
  <si>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</si>
  <si>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</si>
  <si>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</si>
  <si>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</si>
  <si>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</si>
  <si>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</si>
  <si>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</si>
  <si>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</si>
  <si>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</si>
  <si>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</si>
  <si>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</si>
  <si>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</si>
  <si>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</si>
  <si>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</si>
  <si>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</si>
  <si>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</si>
  <si>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</si>
  <si>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</si>
  <si>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</si>
  <si>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</si>
  <si>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</si>
  <si>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</si>
  <si>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</si>
  <si>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</si>
  <si>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</si>
  <si>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</si>
  <si>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</si>
  <si>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</si>
  <si>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</si>
  <si>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</si>
  <si>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</si>
  <si>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</si>
  <si>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</si>
  <si>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</si>
  <si>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</si>
  <si>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</si>
  <si>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</si>
  <si>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</si>
  <si>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</si>
  <si>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</si>
  <si>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</si>
  <si>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</si>
  <si>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</si>
  <si>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</si>
  <si>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</si>
  <si>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</si>
  <si>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</si>
  <si>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</si>
  <si>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</si>
  <si>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</si>
  <si>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</si>
  <si>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</si>
  <si>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</si>
  <si>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</si>
  <si>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</si>
  <si>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</si>
  <si>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</si>
  <si>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</si>
  <si>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</si>
  <si>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</si>
  <si>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</si>
  <si>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</si>
  <si>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</si>
  <si>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</si>
  <si>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</si>
  <si>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</si>
  <si>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</si>
  <si>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</si>
  <si>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</si>
  <si>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</si>
  <si>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</si>
  <si>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</si>
  <si>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</si>
  <si>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</si>
  <si>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</si>
  <si>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</si>
  <si>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</si>
  <si>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</si>
  <si>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</si>
  <si>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</si>
  <si>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</si>
  <si>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</si>
  <si>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</si>
  <si>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</si>
  <si>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</si>
  <si>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</si>
  <si>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</si>
  <si>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</si>
  <si>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</si>
  <si>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</si>
  <si>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</si>
  <si>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</si>
  <si>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</si>
  <si>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</si>
  <si>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</si>
  <si>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</si>
  <si>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</si>
  <si>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</si>
  <si>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</si>
  <si>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</si>
  <si>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</si>
  <si>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</si>
  <si>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</si>
  <si>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</si>
  <si>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</si>
  <si>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</si>
  <si>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</si>
  <si>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</si>
  <si>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</si>
  <si>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</si>
  <si>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</si>
  <si>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</si>
  <si>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</si>
  <si>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</si>
  <si>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</si>
  <si>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</si>
  <si>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</si>
  <si>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</si>
  <si>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</si>
  <si>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</si>
  <si>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</si>
  <si>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</si>
  <si>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</si>
  <si>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</si>
  <si>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</si>
  <si>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</si>
  <si>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</si>
  <si>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</si>
  <si>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</si>
  <si>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</si>
  <si>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</si>
  <si>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</si>
  <si>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</si>
  <si>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</si>
  <si>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</si>
  <si>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</si>
  <si>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</si>
  <si>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</si>
  <si>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</si>
  <si>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</si>
  <si>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</si>
  <si>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</si>
  <si>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</si>
  <si>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</si>
  <si>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</si>
  <si>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</si>
  <si>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</si>
  <si>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</si>
  <si>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</si>
  <si>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</si>
  <si>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</si>
  <si>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</si>
  <si>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</si>
  <si>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</si>
  <si>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</si>
  <si>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</si>
  <si>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</si>
  <si>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</si>
  <si>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</si>
  <si>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</si>
  <si>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</si>
  <si>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</si>
  <si>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</si>
  <si>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</si>
  <si>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</si>
  <si>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</si>
  <si>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</si>
  <si>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</si>
  <si>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</si>
  <si>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</si>
  <si>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</si>
  <si>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</si>
  <si>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</si>
  <si>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</si>
  <si>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</si>
  <si>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</si>
  <si>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</si>
  <si>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</si>
  <si>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</si>
  <si>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</si>
  <si>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</si>
  <si>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</si>
  <si>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</si>
  <si>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</si>
  <si>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</si>
  <si>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</si>
  <si>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</si>
  <si>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</si>
  <si>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</si>
  <si>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</si>
  <si>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</si>
  <si>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</si>
  <si>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</si>
  <si>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</si>
  <si>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</si>
  <si>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</si>
  <si>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</si>
  <si>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</si>
  <si>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</si>
  <si>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</si>
  <si>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</si>
  <si>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</si>
  <si>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</si>
  <si>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</si>
  <si>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</si>
  <si>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</si>
  <si>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</si>
  <si>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</si>
  <si>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</si>
  <si>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</si>
  <si>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</si>
  <si>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</si>
  <si>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</si>
  <si>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</si>
  <si>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</si>
  <si>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</si>
  <si>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</si>
  <si>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</si>
  <si>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</si>
  <si>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</si>
  <si>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</si>
  <si>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</si>
  <si>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</si>
  <si>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</si>
  <si>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</si>
  <si>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</si>
  <si>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</si>
  <si>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</si>
  <si>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</si>
  <si>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</si>
  <si>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</si>
  <si>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</si>
  <si>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</si>
  <si>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</si>
  <si>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</si>
  <si>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</si>
  <si>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</si>
  <si>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</si>
  <si>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</si>
  <si>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</si>
  <si>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</si>
  <si>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</si>
  <si>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</si>
  <si>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</si>
  <si>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</si>
  <si>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</si>
  <si>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</si>
  <si>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</si>
  <si>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</si>
  <si>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</si>
  <si>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</si>
  <si>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</si>
  <si>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</si>
  <si>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</si>
  <si>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</si>
  <si>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</si>
  <si>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</si>
  <si>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</si>
  <si>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</si>
  <si>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</si>
  <si>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</si>
  <si>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</si>
  <si>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</si>
  <si>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</si>
  <si>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</si>
  <si>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</si>
  <si>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</si>
  <si>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</si>
  <si>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</si>
  <si>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</si>
  <si>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</si>
  <si>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</si>
  <si>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</si>
  <si>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</si>
  <si>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</si>
  <si>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</si>
  <si>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</si>
  <si>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</si>
  <si>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</si>
  <si>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</si>
  <si>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</si>
  <si>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</si>
  <si>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</si>
  <si>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</si>
  <si>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</si>
  <si>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</si>
  <si>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</si>
  <si>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</si>
  <si>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</si>
  <si>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</si>
  <si>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</si>
  <si>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</si>
  <si>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</si>
  <si>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</si>
  <si>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</si>
  <si>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</si>
  <si>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</si>
  <si>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</si>
  <si>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</si>
  <si>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</si>
  <si>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</si>
  <si>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</si>
  <si>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</si>
  <si>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</si>
  <si>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</si>
  <si>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</si>
  <si>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</si>
  <si>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</si>
  <si>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</si>
  <si>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</si>
  <si>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</si>
  <si>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</si>
  <si>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</si>
  <si>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</si>
  <si>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</si>
  <si>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</si>
  <si>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</si>
  <si>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</si>
  <si>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</si>
  <si>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</si>
  <si>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</si>
  <si>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</si>
  <si>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</si>
  <si>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</si>
  <si>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</si>
  <si>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</si>
  <si>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</si>
  <si>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</si>
  <si>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</si>
  <si>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</si>
  <si>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</si>
  <si>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</si>
  <si>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</si>
  <si>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</si>
  <si>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</si>
  <si>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</si>
  <si>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</si>
  <si>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</si>
  <si>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</si>
  <si>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</si>
  <si>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</si>
  <si>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</si>
  <si>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</si>
  <si>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</si>
  <si>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</si>
  <si>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</si>
  <si>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</si>
  <si>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</si>
  <si>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</si>
  <si>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</si>
  <si>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</si>
  <si>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</si>
  <si>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</si>
  <si>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</si>
  <si>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</si>
  <si>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</si>
  <si>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</si>
  <si>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</si>
  <si>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</si>
  <si>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</si>
  <si>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</si>
  <si>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</si>
  <si>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</si>
  <si>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</si>
  <si>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</si>
  <si>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</si>
  <si>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</si>
  <si>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</si>
  <si>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</si>
  <si>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</si>
  <si>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</si>
  <si>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</si>
  <si>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</si>
  <si>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</si>
  <si>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</si>
  <si>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</si>
  <si>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</si>
  <si>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</si>
  <si>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</si>
  <si>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</si>
  <si>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</si>
  <si>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</si>
  <si>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</si>
  <si>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</si>
  <si>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</si>
  <si>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</si>
  <si>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</si>
  <si>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</si>
  <si>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</si>
  <si>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</si>
  <si>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</si>
  <si>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</si>
  <si>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</si>
  <si>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</si>
  <si>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</si>
  <si>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</si>
  <si>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</si>
  <si>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</si>
  <si>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</si>
  <si>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</si>
  <si>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</si>
  <si>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</si>
  <si>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</si>
  <si>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</si>
  <si>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</si>
  <si>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</si>
  <si>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</si>
  <si>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</si>
  <si>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</si>
  <si>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</si>
  <si>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</si>
  <si>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</si>
  <si>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</si>
  <si>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</si>
  <si>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</si>
  <si>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</si>
  <si>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</si>
  <si>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</si>
  <si>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</si>
  <si>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</si>
  <si>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</si>
  <si>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</si>
  <si>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</si>
  <si>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</si>
  <si>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</si>
  <si>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</si>
  <si>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</si>
  <si>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</si>
  <si>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</si>
  <si>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</si>
  <si>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</si>
  <si>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</si>
  <si>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</si>
  <si>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</si>
  <si>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</si>
  <si>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</si>
  <si>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</si>
  <si>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</si>
  <si>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</si>
  <si>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</si>
  <si>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</si>
  <si>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</si>
  <si>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</si>
  <si>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</si>
  <si>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</si>
  <si>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</si>
  <si>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</si>
  <si>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</si>
  <si>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</si>
  <si>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</si>
  <si>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</si>
  <si>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</si>
  <si>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</si>
  <si>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</si>
  <si>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</si>
  <si>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</si>
  <si>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</si>
  <si>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</si>
  <si>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</si>
  <si>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</si>
  <si>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</si>
  <si>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</si>
  <si>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</si>
  <si>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</si>
  <si>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</si>
  <si>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</si>
  <si>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</si>
  <si>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</si>
  <si>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</si>
  <si>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</si>
  <si>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</si>
  <si>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</si>
  <si>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</si>
  <si>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</si>
  <si>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</si>
  <si>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</si>
  <si>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</si>
  <si>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</si>
  <si>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</si>
  <si>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</si>
  <si>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</si>
  <si>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</si>
  <si>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</si>
  <si>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</si>
  <si>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</si>
  <si>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</si>
  <si>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</si>
  <si>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</si>
  <si>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</si>
  <si>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</si>
  <si>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</si>
  <si>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</si>
  <si>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</si>
  <si>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</si>
  <si>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</si>
  <si>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</si>
  <si>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</si>
  <si>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</si>
  <si>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</si>
  <si>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</si>
  <si>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</si>
  <si>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</si>
  <si>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</si>
  <si>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</si>
  <si>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</si>
  <si>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</si>
  <si>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</si>
  <si>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</si>
  <si>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</si>
  <si>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</si>
  <si>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</si>
  <si>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</si>
  <si>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</si>
  <si>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</si>
  <si>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</si>
  <si>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</si>
  <si>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</si>
  <si>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</si>
  <si>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</si>
  <si>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</si>
  <si>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</si>
  <si>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</si>
  <si>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</si>
  <si>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</si>
  <si>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</si>
  <si>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</si>
  <si>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</si>
  <si>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</si>
  <si>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</si>
  <si>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</si>
  <si>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</si>
  <si>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</si>
  <si>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</si>
  <si>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</si>
  <si>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</si>
  <si>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</si>
  <si>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</si>
  <si>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</si>
  <si>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</si>
  <si>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</si>
  <si>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</si>
  <si>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</si>
  <si>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</si>
  <si>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</si>
  <si>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</si>
  <si>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</si>
  <si>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</si>
  <si>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</si>
  <si>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</si>
  <si>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</si>
  <si>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</si>
  <si>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</si>
  <si>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</si>
  <si>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</si>
  <si>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</si>
  <si>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</si>
  <si>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</si>
  <si>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</si>
  <si>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</si>
  <si>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</si>
  <si>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</si>
  <si>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</si>
  <si>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</si>
  <si>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</si>
  <si>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</si>
  <si>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</si>
  <si>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</si>
  <si>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</si>
  <si>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</si>
  <si>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</si>
  <si>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</si>
  <si>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</si>
  <si>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</si>
  <si>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</si>
  <si>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</si>
  <si>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</si>
  <si>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</si>
  <si>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</si>
  <si>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</si>
  <si>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</si>
  <si>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</si>
  <si>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</si>
  <si>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</si>
  <si>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</si>
  <si>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</si>
  <si>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</si>
  <si>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</si>
  <si>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</si>
  <si>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</si>
  <si>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</si>
  <si>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</si>
  <si>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</si>
  <si>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</si>
  <si>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</si>
  <si>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</si>
  <si>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</si>
  <si>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</si>
  <si>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</si>
  <si>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</si>
  <si>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</si>
  <si>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</si>
  <si>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</si>
  <si>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</si>
  <si>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</si>
  <si>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</si>
  <si>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</si>
  <si>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</si>
  <si>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</si>
  <si>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</si>
  <si>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</si>
  <si>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</si>
  <si>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</si>
  <si>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</si>
  <si>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</si>
  <si>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</si>
  <si>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</si>
  <si>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</si>
  <si>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</si>
  <si>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</si>
  <si>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</si>
  <si>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</si>
  <si>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</si>
  <si>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</si>
  <si>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</si>
  <si>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</si>
  <si>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</si>
  <si>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</si>
  <si>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</si>
  <si>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</si>
  <si>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</si>
  <si>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</si>
  <si>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</si>
  <si>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</si>
  <si>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</si>
  <si>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</si>
  <si>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</si>
  <si>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</si>
  <si>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</si>
  <si>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</si>
  <si>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</si>
  <si>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</si>
  <si>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</si>
  <si>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</si>
  <si>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</si>
  <si>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</si>
  <si>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</si>
  <si>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</si>
  <si>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</si>
  <si>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</si>
  <si>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</si>
  <si>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</si>
  <si>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</si>
  <si>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</si>
  <si>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</si>
  <si>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</si>
  <si>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</si>
  <si>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</si>
  <si>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</si>
  <si>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</si>
  <si>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</si>
  <si>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</si>
  <si>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</si>
  <si>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</si>
  <si>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</si>
  <si>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</si>
  <si>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</si>
  <si>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</si>
  <si>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</si>
  <si>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</si>
  <si>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</si>
  <si>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</si>
  <si>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</si>
  <si>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</si>
  <si>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</si>
  <si>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</si>
  <si>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</si>
  <si>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</si>
  <si>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</si>
  <si>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</si>
  <si>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</si>
  <si>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</si>
  <si>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</si>
  <si>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</si>
  <si>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</si>
  <si>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</si>
  <si>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</si>
  <si>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</si>
  <si>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</si>
  <si>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</si>
  <si>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</si>
  <si>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</si>
  <si>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</si>
  <si>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</si>
  <si>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</si>
  <si>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</si>
  <si>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</si>
  <si>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</si>
  <si>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</si>
  <si>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</si>
  <si>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</si>
  <si>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</si>
  <si>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</si>
  <si>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</si>
  <si>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</si>
  <si>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</si>
  <si>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</si>
  <si>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</si>
  <si>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</si>
  <si>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</si>
  <si>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</si>
  <si>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</si>
  <si>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</si>
  <si>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</si>
  <si>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</si>
  <si>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</si>
  <si>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</si>
  <si>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</si>
  <si>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</si>
  <si>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</si>
  <si>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</si>
  <si>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</si>
  <si>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</si>
  <si>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</si>
  <si>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</si>
  <si>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</si>
  <si>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</si>
  <si>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</si>
  <si>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</si>
  <si>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</si>
  <si>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</si>
  <si>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</si>
  <si>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</si>
  <si>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</si>
  <si>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</si>
  <si>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</si>
  <si>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</si>
  <si>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</si>
  <si>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</si>
  <si>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</si>
  <si>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</si>
  <si>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</si>
  <si>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</si>
  <si>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</si>
  <si>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</si>
  <si>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</si>
  <si>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</si>
  <si>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</si>
  <si>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</si>
  <si>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</si>
  <si>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</si>
  <si>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</si>
  <si>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</si>
  <si>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</si>
  <si>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</si>
  <si>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</si>
  <si>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</si>
  <si>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</si>
  <si>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</si>
  <si>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</si>
  <si>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</si>
  <si>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</si>
  <si>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</si>
  <si>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</si>
  <si>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</si>
  <si>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</si>
  <si>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</si>
  <si>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</si>
  <si>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</si>
  <si>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</si>
  <si>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</si>
  <si>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</si>
  <si>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</si>
  <si>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</si>
  <si>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</si>
  <si>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</si>
  <si>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</si>
  <si>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</si>
  <si>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</si>
  <si>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</si>
  <si>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</si>
  <si>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</si>
  <si>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</si>
  <si>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</si>
  <si>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</si>
  <si>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</si>
  <si>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</si>
  <si>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</si>
  <si>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</si>
  <si>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</si>
  <si>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</si>
  <si>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</si>
  <si>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</si>
  <si>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</si>
  <si>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</si>
  <si>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</si>
  <si>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</si>
  <si>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</si>
  <si>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</si>
  <si>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</si>
  <si>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</si>
  <si>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</si>
  <si>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</si>
  <si>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</si>
  <si>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</si>
  <si>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</si>
  <si>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</si>
  <si>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</si>
  <si>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</si>
  <si>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</si>
  <si>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</si>
  <si>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</si>
  <si>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</si>
  <si>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</si>
  <si>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</si>
  <si>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</si>
  <si>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</si>
  <si>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</si>
  <si>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</si>
  <si>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</si>
  <si>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</si>
  <si>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</si>
  <si>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</si>
  <si>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</si>
  <si>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</si>
  <si>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</si>
  <si>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</si>
  <si>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</si>
  <si>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</si>
  <si>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</si>
  <si>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</si>
  <si>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</si>
  <si>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</si>
  <si>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</si>
  <si>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</si>
  <si>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</si>
  <si>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</si>
  <si>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</si>
  <si>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</si>
  <si>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</si>
  <si>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</si>
  <si>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</si>
  <si>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</si>
  <si>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</si>
  <si>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</si>
  <si>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</si>
  <si>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</si>
  <si>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</si>
  <si>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</si>
  <si>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</si>
  <si>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</si>
  <si>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</si>
  <si>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</si>
  <si>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</si>
  <si>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</si>
  <si>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</si>
  <si>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</si>
  <si>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</si>
  <si>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</si>
  <si>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</si>
  <si>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</si>
  <si>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</si>
  <si>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</si>
  <si>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</si>
  <si>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</si>
  <si>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</si>
  <si>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</si>
  <si>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</si>
  <si>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</si>
  <si>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</si>
  <si>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</si>
  <si>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</si>
  <si>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</si>
  <si>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</si>
  <si>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</si>
  <si>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</si>
  <si>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</si>
  <si>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</si>
  <si>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</si>
  <si>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</si>
  <si>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</si>
  <si>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</si>
  <si>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</si>
  <si>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</si>
  <si>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</si>
  <si>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</si>
  <si>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</si>
  <si>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</si>
  <si>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</si>
  <si>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</si>
  <si>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</si>
  <si>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</si>
  <si>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</si>
  <si>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</si>
  <si>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</si>
  <si>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</si>
  <si>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</si>
  <si>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</si>
  <si>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</si>
  <si>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</si>
  <si>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</si>
  <si>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</si>
  <si>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</si>
  <si>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</si>
  <si>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</si>
  <si>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</si>
  <si>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</si>
  <si>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</si>
  <si>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</si>
  <si>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</si>
  <si>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</si>
  <si>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</si>
  <si>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</si>
  <si>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</si>
  <si>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</si>
  <si>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</si>
  <si>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</si>
  <si>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</si>
  <si>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</si>
  <si>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</si>
  <si>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</si>
  <si>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</si>
  <si>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</si>
  <si>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</si>
  <si>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</si>
  <si>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</si>
  <si>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</si>
  <si>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</si>
  <si>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</si>
  <si>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</si>
  <si>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</si>
  <si>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</si>
  <si>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</si>
  <si>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</si>
  <si>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</si>
  <si>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</si>
  <si>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</si>
  <si>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</si>
  <si>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</si>
  <si>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</si>
  <si>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</si>
  <si>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</si>
  <si>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</si>
  <si>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</si>
  <si>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</si>
  <si>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</si>
  <si>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</si>
  <si>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</si>
  <si>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</si>
  <si>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</si>
  <si>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</si>
  <si>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</si>
  <si>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</si>
  <si>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</si>
  <si>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</si>
  <si>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</si>
  <si>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</si>
  <si>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</si>
  <si>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</si>
  <si>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</si>
  <si>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</si>
  <si>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</si>
  <si>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</si>
  <si>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</si>
  <si>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</si>
  <si>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</si>
  <si>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</si>
  <si>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</si>
  <si>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</si>
  <si>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</si>
  <si>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</si>
  <si>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</si>
  <si>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</si>
  <si>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</si>
  <si>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</si>
  <si>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</si>
  <si>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</si>
  <si>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</si>
  <si>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</si>
  <si>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</si>
  <si>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</si>
  <si>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</si>
  <si>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</si>
  <si>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</si>
  <si>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</si>
  <si>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</si>
  <si>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</si>
  <si>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</si>
  <si>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</si>
  <si>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</si>
  <si>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</si>
  <si>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</si>
  <si>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</si>
  <si>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</si>
  <si>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</si>
  <si>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</si>
  <si>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</si>
  <si>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</si>
  <si>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</si>
  <si>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</si>
  <si>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</si>
  <si>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</si>
  <si>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</si>
  <si>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</si>
  <si>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</si>
  <si>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</si>
  <si>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</si>
  <si>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</si>
  <si>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</si>
  <si>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</si>
  <si>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</si>
  <si>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</si>
  <si>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</si>
  <si>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</si>
  <si>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</si>
  <si>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</si>
  <si>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</si>
  <si>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</si>
  <si>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</si>
  <si>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</si>
  <si>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</si>
  <si>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</si>
  <si>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</si>
  <si>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</si>
  <si>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</si>
  <si>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</si>
  <si>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</si>
  <si>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</si>
  <si>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</si>
  <si>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</si>
  <si>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</si>
  <si>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</si>
  <si>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</si>
  <si>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</si>
  <si>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</si>
  <si>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</si>
  <si>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</si>
  <si>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</si>
  <si>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</si>
  <si>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</si>
  <si>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</si>
  <si>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</si>
  <si>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</si>
  <si>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</si>
  <si>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</si>
  <si>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</si>
  <si>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</si>
  <si>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</si>
  <si>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</si>
  <si>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</si>
  <si>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</si>
  <si>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</si>
  <si>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</si>
  <si>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</si>
  <si>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</si>
  <si>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</si>
  <si>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</si>
  <si>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</si>
  <si>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</si>
  <si>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</si>
  <si>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</si>
  <si>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</si>
  <si>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</si>
  <si>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</si>
  <si>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</si>
  <si>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</si>
  <si>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</si>
  <si>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</si>
  <si>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</si>
  <si>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</si>
  <si>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</si>
  <si>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</si>
  <si>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</si>
  <si>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</si>
  <si>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</si>
  <si>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</si>
  <si>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</si>
  <si>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</si>
  <si>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</si>
  <si>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</si>
  <si>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</si>
  <si>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</si>
  <si>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</si>
  <si>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</si>
  <si>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</si>
  <si>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</si>
  <si>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</si>
  <si>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</si>
  <si>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</si>
  <si>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</si>
  <si>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</si>
  <si>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</si>
  <si>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</si>
  <si>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</si>
  <si>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</si>
  <si>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</si>
  <si>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</si>
  <si>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</si>
  <si>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</si>
  <si>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</si>
  <si>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</si>
  <si>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</si>
  <si>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</si>
  <si>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</si>
  <si>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</si>
  <si>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</si>
  <si>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</si>
  <si>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</si>
  <si>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</si>
  <si>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</si>
  <si>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</si>
  <si>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</si>
  <si>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</si>
  <si>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</si>
  <si>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</si>
  <si>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</si>
  <si>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</si>
  <si>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</si>
  <si>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</si>
  <si>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</si>
  <si>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</si>
  <si>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</si>
  <si>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</si>
  <si>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</si>
  <si>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</si>
  <si>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</si>
  <si>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</si>
  <si>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</si>
  <si>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</si>
  <si>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</si>
  <si>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</si>
  <si>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</si>
  <si>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</si>
  <si>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</si>
  <si>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</si>
  <si>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</si>
  <si>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</si>
  <si>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</si>
  <si>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</si>
  <si>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</si>
  <si>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</si>
  <si>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</si>
  <si>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</si>
  <si>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</si>
  <si>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</si>
  <si>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</si>
  <si>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</si>
  <si>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</si>
  <si>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</si>
  <si>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</si>
  <si>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</si>
  <si>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</si>
  <si>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</si>
  <si>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</si>
  <si>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</si>
  <si>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</si>
  <si>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</si>
  <si>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</si>
  <si>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</si>
  <si>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</si>
  <si>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</si>
  <si>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</si>
  <si>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</si>
  <si>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</si>
  <si>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</si>
  <si>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</si>
  <si>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</si>
  <si>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</si>
  <si>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</si>
  <si>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</si>
  <si>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</si>
  <si>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</si>
  <si>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</si>
  <si>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</si>
  <si>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</si>
  <si>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</si>
  <si>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</si>
  <si>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</si>
  <si>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</si>
  <si>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</si>
  <si>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</si>
  <si>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</si>
  <si>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</si>
  <si>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</si>
  <si>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</si>
  <si>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</si>
  <si>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</si>
  <si>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</si>
  <si>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</si>
  <si>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</si>
  <si>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</si>
  <si>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</si>
  <si>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</si>
  <si>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</si>
  <si>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</si>
  <si>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</si>
  <si>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</si>
  <si>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</si>
  <si>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</si>
  <si>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</si>
  <si>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</si>
  <si>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</si>
  <si>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</si>
  <si>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</si>
  <si>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</si>
  <si>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</si>
  <si>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</si>
  <si>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</si>
  <si>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</si>
  <si>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</si>
  <si>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</si>
  <si>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</si>
  <si>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</si>
  <si>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</si>
  <si>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</si>
  <si>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</si>
  <si>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</si>
  <si>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</si>
  <si>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</si>
  <si>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</si>
  <si>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</si>
  <si>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</si>
  <si>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</si>
  <si>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</si>
  <si>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</si>
  <si>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</si>
  <si>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</si>
  <si>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</si>
  <si>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</si>
  <si>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</si>
  <si>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</si>
  <si>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</si>
  <si>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</si>
  <si>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</si>
  <si>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</si>
  <si>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</si>
  <si>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</si>
  <si>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</si>
  <si>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</si>
  <si>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</si>
  <si>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</si>
  <si>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</si>
  <si>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</si>
  <si>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</si>
  <si>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</si>
  <si>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</si>
  <si>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</si>
  <si>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</si>
  <si>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</si>
  <si>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</si>
  <si>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</si>
  <si>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</si>
  <si>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</si>
  <si>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</si>
  <si>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</si>
  <si>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</si>
  <si>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</si>
  <si>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</si>
  <si>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</si>
  <si>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</si>
  <si>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</si>
  <si>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</si>
  <si>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</si>
  <si>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</si>
  <si>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</si>
  <si>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</si>
  <si>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</si>
  <si>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</si>
  <si>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</si>
  <si>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</si>
  <si>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</si>
  <si>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</si>
  <si>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</si>
  <si>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</si>
  <si>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</si>
  <si>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</si>
  <si>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</si>
  <si>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</si>
  <si>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</si>
  <si>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</si>
  <si>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</si>
  <si>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</si>
  <si>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</si>
  <si>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</si>
  <si>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</si>
  <si>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</si>
  <si>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</si>
  <si>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</si>
  <si>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</si>
  <si>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</si>
  <si>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</si>
  <si>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</si>
  <si>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</si>
  <si>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</si>
  <si>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</si>
  <si>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</si>
  <si>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</si>
  <si>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</si>
  <si>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</si>
  <si>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</si>
  <si>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</si>
  <si>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</si>
  <si>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</si>
  <si>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</si>
  <si>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</si>
  <si>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</si>
  <si>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</si>
  <si>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</si>
  <si>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</si>
  <si>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</si>
  <si>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</si>
  <si>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</si>
  <si>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</si>
  <si>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</si>
  <si>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</si>
  <si>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</si>
  <si>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</si>
  <si>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</si>
  <si>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</si>
  <si>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</si>
  <si>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</si>
  <si>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</si>
  <si>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</si>
  <si>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</si>
  <si>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</si>
  <si>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</si>
  <si>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</si>
  <si>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</si>
  <si>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</si>
  <si>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</si>
  <si>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</si>
  <si>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</si>
  <si>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</si>
  <si>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</si>
  <si>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</si>
  <si>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</si>
  <si>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</si>
  <si>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</si>
  <si>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</si>
  <si>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</si>
  <si>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</si>
  <si>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</si>
  <si>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</si>
  <si>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</si>
  <si>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</si>
  <si>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</si>
  <si>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</si>
  <si>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</si>
  <si>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</si>
  <si>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</si>
  <si>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</si>
  <si>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</si>
  <si>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</si>
  <si>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</si>
  <si>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</si>
  <si>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</si>
  <si>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</si>
  <si>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</si>
  <si>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</si>
  <si>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</si>
  <si>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</si>
  <si>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</si>
  <si>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</si>
  <si>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</si>
  <si>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</si>
  <si>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</si>
  <si>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</si>
  <si>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</si>
  <si>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</si>
  <si>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</si>
  <si>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</si>
  <si>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</si>
  <si>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</si>
  <si>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</si>
  <si>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</si>
  <si>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</si>
  <si>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</si>
  <si>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</si>
  <si>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</si>
  <si>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</si>
  <si>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</si>
  <si>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</si>
  <si>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</si>
  <si>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</si>
  <si>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</si>
  <si>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</si>
  <si>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</si>
  <si>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</si>
  <si>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</si>
  <si>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</si>
  <si>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</si>
  <si>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</si>
  <si>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</si>
  <si>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</si>
  <si>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</si>
  <si>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</si>
  <si>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</si>
  <si>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</si>
  <si>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</si>
  <si>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</si>
  <si>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</si>
  <si>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</si>
  <si>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</si>
  <si>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</si>
  <si>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</si>
  <si>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</si>
  <si>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</si>
  <si>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</si>
  <si>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</si>
  <si>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</si>
  <si>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</si>
  <si>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</si>
  <si>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</si>
  <si>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</si>
  <si>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</si>
  <si>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</si>
  <si>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</si>
  <si>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</si>
  <si>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</si>
  <si>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</si>
  <si>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</si>
  <si>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</si>
  <si>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</si>
  <si>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</si>
  <si>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</si>
  <si>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</si>
  <si>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</si>
  <si>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</si>
  <si>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</si>
  <si>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</si>
  <si>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</si>
  <si>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</si>
  <si>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</si>
  <si>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</si>
  <si>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</si>
  <si>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</si>
  <si>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</si>
  <si>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</si>
  <si>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</si>
  <si>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</si>
  <si>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</si>
  <si>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</si>
  <si>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</si>
  <si>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</si>
  <si>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</si>
  <si>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</si>
  <si>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</si>
  <si>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</si>
  <si>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</si>
  <si>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</si>
  <si>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</si>
  <si>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</si>
  <si>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</si>
  <si>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</si>
  <si>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</si>
  <si>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</si>
  <si>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</si>
  <si>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</si>
  <si>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</si>
  <si>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</si>
  <si>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</si>
  <si>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</si>
  <si>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</si>
  <si>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</si>
  <si>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</si>
  <si>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</si>
  <si>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</si>
  <si>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</si>
  <si>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</si>
  <si>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</si>
  <si>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</si>
  <si>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</si>
  <si>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</si>
  <si>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</si>
  <si>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</si>
  <si>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</si>
  <si>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</si>
  <si>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</si>
  <si>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</si>
  <si>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</si>
  <si>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</si>
  <si>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</si>
  <si>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</si>
  <si>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</si>
  <si>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</si>
  <si>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</si>
  <si>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</si>
  <si>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</si>
  <si>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</si>
  <si>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</si>
  <si>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</si>
  <si>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</si>
  <si>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</si>
  <si>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</si>
  <si>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</si>
  <si>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</si>
  <si>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</si>
  <si>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</si>
  <si>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</si>
  <si>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</si>
  <si>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</si>
  <si>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</si>
  <si>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</si>
  <si>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</si>
  <si>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</si>
  <si>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</si>
  <si>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</si>
  <si>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</si>
  <si>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</si>
  <si>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</si>
  <si>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</si>
  <si>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</si>
  <si>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</si>
  <si>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</si>
  <si>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</si>
  <si>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</si>
  <si>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</si>
  <si>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</si>
  <si>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</si>
  <si>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</si>
  <si>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</si>
  <si>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</si>
  <si>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</si>
  <si>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</si>
  <si>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</si>
  <si>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</si>
  <si>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</si>
  <si>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</si>
  <si>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</si>
  <si>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</si>
  <si>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</si>
  <si>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</si>
  <si>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</si>
  <si>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</si>
  <si>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</si>
  <si>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</si>
  <si>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</si>
  <si>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</si>
  <si>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</si>
  <si>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</si>
  <si>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</si>
  <si>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</si>
  <si>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</si>
  <si>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</si>
  <si>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</si>
  <si>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</si>
  <si>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</si>
  <si>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</si>
  <si>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</si>
  <si>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</si>
  <si>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</si>
  <si>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</si>
  <si>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</si>
  <si>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</si>
  <si>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</si>
  <si>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</si>
  <si>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</si>
  <si>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</si>
  <si>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</si>
  <si>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</si>
  <si>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</si>
  <si>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</si>
  <si>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</si>
  <si>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</si>
  <si>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</si>
  <si>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</si>
  <si>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</si>
  <si>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</si>
  <si>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</si>
  <si>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</si>
  <si>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</si>
  <si>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</si>
  <si>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</si>
  <si>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</si>
  <si>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</si>
  <si>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</si>
  <si>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</si>
  <si>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</si>
  <si>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</si>
  <si>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</si>
  <si>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</si>
  <si>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</si>
  <si>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</si>
  <si>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</si>
  <si>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</si>
  <si>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</si>
  <si>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</si>
  <si>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</si>
  <si>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</si>
  <si>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</si>
  <si>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</si>
  <si>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</si>
  <si>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</si>
  <si>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</si>
  <si>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</si>
  <si>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</si>
  <si>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</si>
  <si>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</si>
  <si>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</si>
  <si>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</si>
  <si>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</si>
  <si>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</si>
  <si>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</si>
  <si>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</si>
  <si>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</si>
  <si>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</si>
  <si>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</si>
  <si>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</si>
  <si>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</si>
  <si>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</si>
  <si>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</si>
  <si>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</si>
  <si>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</si>
  <si>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</si>
  <si>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</si>
  <si>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</si>
  <si>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</si>
  <si>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</si>
  <si>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</si>
  <si>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</si>
  <si>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</si>
  <si>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</si>
  <si>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</si>
  <si>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</si>
  <si>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</si>
  <si>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</si>
  <si>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</si>
  <si>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</si>
  <si>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</si>
  <si>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</si>
  <si>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</si>
  <si>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</si>
  <si>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</si>
  <si>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</si>
  <si>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</si>
  <si>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</si>
  <si>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</si>
  <si>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</si>
  <si>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</si>
  <si>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</si>
  <si>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</si>
  <si>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</si>
  <si>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</si>
  <si>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</si>
  <si>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</si>
  <si>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</si>
  <si>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</si>
  <si>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</si>
  <si>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</si>
  <si>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</si>
  <si>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</si>
  <si>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</si>
  <si>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</si>
  <si>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</si>
  <si>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</si>
  <si>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</si>
  <si>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</si>
  <si>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</si>
  <si>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</si>
  <si>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</si>
  <si>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</si>
  <si>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</si>
  <si>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</si>
  <si>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</si>
  <si>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</si>
  <si>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</si>
  <si>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</si>
  <si>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</si>
  <si>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</si>
  <si>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</si>
  <si>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</si>
  <si>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</si>
  <si>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</si>
  <si>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</si>
  <si>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</si>
  <si>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</si>
  <si>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</si>
  <si>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</si>
  <si>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</si>
  <si>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</si>
  <si>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</si>
  <si>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</si>
  <si>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</si>
  <si>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</si>
  <si>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</si>
  <si>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</si>
  <si>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</si>
  <si>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</si>
  <si>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</si>
  <si>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</si>
  <si>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</si>
  <si>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</si>
  <si>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</si>
  <si>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</si>
  <si>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</si>
  <si>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</si>
  <si>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</si>
  <si>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</si>
  <si>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</si>
  <si>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</si>
  <si>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</si>
  <si>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</si>
  <si>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</si>
  <si>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</si>
  <si>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</si>
  <si>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</si>
  <si>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</si>
  <si>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</si>
  <si>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</si>
  <si>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</si>
  <si>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</si>
  <si>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</si>
  <si>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</si>
  <si>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</si>
  <si>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</si>
  <si>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</si>
  <si>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</si>
  <si>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</si>
  <si>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</si>
  <si>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</si>
  <si>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</si>
  <si>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</si>
  <si>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</si>
  <si>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</si>
  <si>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</si>
  <si>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</si>
  <si>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</si>
  <si>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</si>
  <si>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</si>
  <si>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</si>
  <si>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</si>
  <si>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</si>
  <si>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</si>
  <si>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</si>
  <si>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</si>
  <si>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</si>
  <si>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</si>
  <si>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</si>
  <si>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</si>
  <si>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</si>
  <si>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</si>
  <si>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</si>
  <si>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</si>
  <si>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</si>
  <si>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</si>
  <si>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</si>
  <si>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</si>
  <si>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</si>
  <si>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</si>
  <si>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</si>
  <si>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</si>
  <si>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</si>
  <si>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</si>
  <si>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</si>
  <si>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</si>
  <si>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</si>
  <si>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</si>
  <si>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</si>
  <si>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</si>
  <si>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</si>
  <si>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</si>
  <si>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</si>
  <si>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</si>
  <si>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</si>
  <si>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</si>
  <si>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</si>
  <si>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</si>
  <si>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</si>
  <si>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</si>
  <si>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</si>
  <si>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</si>
  <si>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</si>
  <si>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</si>
  <si>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</si>
  <si>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</si>
  <si>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</si>
  <si>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</si>
  <si>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</si>
  <si>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</si>
  <si>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</si>
  <si>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</si>
  <si>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</si>
  <si>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</si>
  <si>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</si>
  <si>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</si>
  <si>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</si>
  <si>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</si>
  <si>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</si>
  <si>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</si>
  <si>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</si>
  <si>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</si>
  <si>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</si>
  <si>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</si>
  <si>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</si>
  <si>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</si>
  <si>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</si>
  <si>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</si>
  <si>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</si>
  <si>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</si>
  <si>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</si>
  <si>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</si>
  <si>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</si>
  <si>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</si>
  <si>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</si>
  <si>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</si>
  <si>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</si>
  <si>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</si>
  <si>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</si>
  <si>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</si>
  <si>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</si>
  <si>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</si>
  <si>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</si>
  <si>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</si>
  <si>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</si>
  <si>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</si>
  <si>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</si>
  <si>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</si>
  <si>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</si>
  <si>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</si>
  <si>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</si>
  <si>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</si>
  <si>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</si>
  <si>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</si>
  <si>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</si>
  <si>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</si>
  <si>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</si>
  <si>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</si>
  <si>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</si>
  <si>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</si>
  <si>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</si>
  <si>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</si>
  <si>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</si>
  <si>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</si>
  <si>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</si>
  <si>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</si>
  <si>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</si>
  <si>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</si>
  <si>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</si>
  <si>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</si>
  <si>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</si>
  <si>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</si>
  <si>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</si>
  <si>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</si>
  <si>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</si>
  <si>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</si>
  <si>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</si>
  <si>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</si>
  <si>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</si>
  <si>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</si>
  <si>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</si>
  <si>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</si>
  <si>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</si>
  <si>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</si>
  <si>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</si>
  <si>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</si>
  <si>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</si>
  <si>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</si>
  <si>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</si>
  <si>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</si>
  <si>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</si>
  <si>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</si>
  <si>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</si>
  <si>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</si>
  <si>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</si>
  <si>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</si>
  <si>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</si>
  <si>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</si>
  <si>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</si>
  <si>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</si>
  <si>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</si>
  <si>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</si>
  <si>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</si>
  <si>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</si>
  <si>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</si>
  <si>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</si>
  <si>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</si>
  <si>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</si>
  <si>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</si>
  <si>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</si>
  <si>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</si>
  <si>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</si>
  <si>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</si>
  <si>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</si>
  <si>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</si>
  <si>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</si>
  <si>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</si>
  <si>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</si>
  <si>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</si>
  <si>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</si>
  <si>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</si>
  <si>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</si>
  <si>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</si>
  <si>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</si>
  <si>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</si>
  <si>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</si>
  <si>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</si>
  <si>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</si>
  <si>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</si>
  <si>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</si>
  <si>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</si>
  <si>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</si>
  <si>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</si>
  <si>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</si>
  <si>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</si>
  <si>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</si>
  <si>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</si>
  <si>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</si>
  <si>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</si>
  <si>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</si>
  <si>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</si>
  <si>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</si>
  <si>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</si>
  <si>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</si>
  <si>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</si>
  <si>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</si>
  <si>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</si>
  <si>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</si>
  <si>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</si>
  <si>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</si>
  <si>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</si>
  <si>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</si>
  <si>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</si>
  <si>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</si>
  <si>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</si>
  <si>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</si>
  <si>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</si>
  <si>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</si>
  <si>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</si>
  <si>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</si>
  <si>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</si>
  <si>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</si>
  <si>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</si>
  <si>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</si>
  <si>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</si>
  <si>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</si>
  <si>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</si>
  <si>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</si>
  <si>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</si>
  <si>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</si>
  <si>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</si>
  <si>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</si>
  <si>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</si>
  <si>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</si>
  <si>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</si>
  <si>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</si>
  <si>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</si>
  <si>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</si>
  <si>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</si>
  <si>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</si>
  <si>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</si>
  <si>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</si>
  <si>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</si>
  <si>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</si>
  <si>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</si>
  <si>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</si>
  <si>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</si>
  <si>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</si>
  <si>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</si>
  <si>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</si>
  <si>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</si>
  <si>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</si>
  <si>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</si>
  <si>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</si>
  <si>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</si>
  <si>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</si>
  <si>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</si>
  <si>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</si>
  <si>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</si>
  <si>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</si>
  <si>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</si>
  <si>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</si>
  <si>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</si>
  <si>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</si>
  <si>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</si>
  <si>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</si>
  <si>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</si>
  <si>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</si>
  <si>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</si>
  <si>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</si>
  <si>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</si>
  <si>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</si>
  <si>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</si>
  <si>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</si>
  <si>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</si>
  <si>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</si>
  <si>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</si>
  <si>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</si>
  <si>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</si>
  <si>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</si>
  <si>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</si>
  <si>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</si>
  <si>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</si>
  <si>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</si>
  <si>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</si>
  <si>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</si>
  <si>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</si>
  <si>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</si>
  <si>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</si>
  <si>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</si>
  <si>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</si>
  <si>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</si>
  <si>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</si>
  <si>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</si>
  <si>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</si>
  <si>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</si>
  <si>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</si>
  <si>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</si>
  <si>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</si>
  <si>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</si>
  <si>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</si>
  <si>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</si>
  <si>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</si>
  <si>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</si>
  <si>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</si>
  <si>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</si>
  <si>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</si>
  <si>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</si>
  <si>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</si>
  <si>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</si>
  <si>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</si>
  <si>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</si>
  <si>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</si>
  <si>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</si>
  <si>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</si>
  <si>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</si>
  <si>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</si>
  <si>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</si>
  <si>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</si>
  <si>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</si>
  <si>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</si>
  <si>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</si>
  <si>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</si>
  <si>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</si>
  <si>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</si>
  <si>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</si>
  <si>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</si>
  <si>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</si>
  <si>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</si>
  <si>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</si>
  <si>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</si>
  <si>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</si>
  <si>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</si>
  <si>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</si>
  <si>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</si>
  <si>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</si>
  <si>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</si>
  <si>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</si>
  <si>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</si>
  <si>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</si>
  <si>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</si>
  <si>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</si>
  <si>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</si>
  <si>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</si>
  <si>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</si>
  <si>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</si>
  <si>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</si>
  <si>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</si>
  <si>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</si>
  <si>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</si>
  <si>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</si>
  <si>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</si>
  <si>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</si>
  <si>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</si>
  <si>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</si>
  <si>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</si>
  <si>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</si>
  <si>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</si>
  <si>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</si>
  <si>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</si>
  <si>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</si>
  <si>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</si>
  <si>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</si>
  <si>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</si>
  <si>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</si>
  <si>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</si>
  <si>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</si>
  <si>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</si>
  <si>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</si>
  <si>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</si>
  <si>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</si>
  <si>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</si>
  <si>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</si>
  <si>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</si>
  <si>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</si>
  <si>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</si>
  <si>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</si>
  <si>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</si>
  <si>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</si>
  <si>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</si>
  <si>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</si>
  <si>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</si>
  <si>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</si>
  <si>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</si>
  <si>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</si>
  <si>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</si>
  <si>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</si>
  <si>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</si>
  <si>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</si>
  <si>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</si>
  <si>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</si>
  <si>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</si>
  <si>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</si>
  <si>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</si>
  <si>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</si>
  <si>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</si>
  <si>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</si>
  <si>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</si>
  <si>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</si>
  <si>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</si>
  <si>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</si>
  <si>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</si>
  <si>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</si>
  <si>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</si>
  <si>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</si>
  <si>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</si>
  <si>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</si>
  <si>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</si>
  <si>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</si>
  <si>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</si>
  <si>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</si>
  <si>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</si>
  <si>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</si>
  <si>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</si>
  <si>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</si>
  <si>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</si>
  <si>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</si>
  <si>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</si>
  <si>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</si>
  <si>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</si>
  <si>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</si>
  <si>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</si>
  <si>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</si>
  <si>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</si>
  <si>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</si>
  <si>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</si>
  <si>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</si>
  <si>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</si>
  <si>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</si>
  <si>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</si>
  <si>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</si>
  <si>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</si>
  <si>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</si>
  <si>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</si>
  <si>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</si>
  <si>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</si>
  <si>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</si>
  <si>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</si>
  <si>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</si>
  <si>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</si>
  <si>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</si>
  <si>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</si>
  <si>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</si>
  <si>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</si>
  <si>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</si>
  <si>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</si>
  <si>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</si>
  <si>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</si>
  <si>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</si>
  <si>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</si>
  <si>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</si>
  <si>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</si>
  <si>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</si>
  <si>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</si>
  <si>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</si>
  <si>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</si>
  <si>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</si>
  <si>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</si>
  <si>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</si>
  <si>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</si>
  <si>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</si>
  <si>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</si>
  <si>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</si>
  <si>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</si>
  <si>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</si>
  <si>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</si>
  <si>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</si>
  <si>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</si>
  <si>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</si>
  <si>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</si>
  <si>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</si>
  <si>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</si>
  <si>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</si>
  <si>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</si>
  <si>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</si>
  <si>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</si>
  <si>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</si>
  <si>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</si>
  <si>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</si>
  <si>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</si>
  <si>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</si>
  <si>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</si>
  <si>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</si>
  <si>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</si>
  <si>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</si>
  <si>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</si>
  <si>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</si>
  <si>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</si>
  <si>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</si>
  <si>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</si>
  <si>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</si>
  <si>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</si>
  <si>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</si>
  <si>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</si>
  <si>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</si>
  <si>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</si>
  <si>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</si>
  <si>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</si>
  <si>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</si>
  <si>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</si>
  <si>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</si>
  <si>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</si>
  <si>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</si>
  <si>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</si>
  <si>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</si>
  <si>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</si>
  <si>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</si>
  <si>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</si>
  <si>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</si>
  <si>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</si>
  <si>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</si>
  <si>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</si>
  <si>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</si>
  <si>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</si>
  <si>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</si>
  <si>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</si>
  <si>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</si>
  <si>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</si>
  <si>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</si>
  <si>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</si>
  <si>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</si>
  <si>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</si>
  <si>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</si>
  <si>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</si>
  <si>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</si>
  <si>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</si>
  <si>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</si>
  <si>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</si>
  <si>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</si>
  <si>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</si>
  <si>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</si>
  <si>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</si>
  <si>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</si>
  <si>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</si>
  <si>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</si>
  <si>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</si>
  <si>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</si>
  <si>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</si>
  <si>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</si>
  <si>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</si>
  <si>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</si>
  <si>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</si>
  <si>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</si>
  <si>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</si>
  <si>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</si>
  <si>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</si>
  <si>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</si>
  <si>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</si>
  <si>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</si>
  <si>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</si>
  <si>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</si>
  <si>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</si>
  <si>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</si>
  <si>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</si>
  <si>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</si>
  <si>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</si>
  <si>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</si>
  <si>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</si>
  <si>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</si>
  <si>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</si>
  <si>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</si>
  <si>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</si>
  <si>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</si>
  <si>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</si>
  <si>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</si>
  <si>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</si>
  <si>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</si>
  <si>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</si>
  <si>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</si>
  <si>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</si>
  <si>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</si>
  <si>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</si>
  <si>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</si>
  <si>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</si>
  <si>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</si>
  <si>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</si>
  <si>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</si>
  <si>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</si>
  <si>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</si>
  <si>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</si>
  <si>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</si>
  <si>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</si>
  <si>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</si>
  <si>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</si>
  <si>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</si>
  <si>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</si>
  <si>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</si>
  <si>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</si>
  <si>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</si>
  <si>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</si>
  <si>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</si>
  <si>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</si>
  <si>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</si>
  <si>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</si>
  <si>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</si>
  <si>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</si>
  <si>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</si>
  <si>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</si>
  <si>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</si>
  <si>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</si>
  <si>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</si>
  <si>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</si>
  <si>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</si>
  <si>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</si>
  <si>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</si>
  <si>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</si>
  <si>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</si>
  <si>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</si>
  <si>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</si>
  <si>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</si>
  <si>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</si>
  <si>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</si>
  <si>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</si>
  <si>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</si>
  <si>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</si>
  <si>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</si>
  <si>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</si>
  <si>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</si>
  <si>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</si>
  <si>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</si>
  <si>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</si>
  <si>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</si>
  <si>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</si>
  <si>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</si>
  <si>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</si>
  <si>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</si>
  <si>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</si>
  <si>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</si>
  <si>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</si>
  <si>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</si>
  <si>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</si>
  <si>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</si>
  <si>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</si>
  <si>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</si>
  <si>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</si>
  <si>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</si>
  <si>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</si>
  <si>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</si>
  <si>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</si>
  <si>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</si>
  <si>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</si>
  <si>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</si>
  <si>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</si>
  <si>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</si>
  <si>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</si>
  <si>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</si>
  <si>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</si>
  <si>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</si>
  <si>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</si>
  <si>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</si>
  <si>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</si>
  <si>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</si>
  <si>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</si>
  <si>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</si>
  <si>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</si>
  <si>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</si>
  <si>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</si>
  <si>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</si>
  <si>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</si>
  <si>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</si>
  <si>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</si>
  <si>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</si>
  <si>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</si>
  <si>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</si>
  <si>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</si>
  <si>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</si>
  <si>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</si>
  <si>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</si>
  <si>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</si>
  <si>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</si>
  <si>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</si>
  <si>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</si>
  <si>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</si>
  <si>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</si>
  <si>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</si>
  <si>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</si>
  <si>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</si>
  <si>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</si>
  <si>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</si>
  <si>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</si>
  <si>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</si>
  <si>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</si>
  <si>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</si>
  <si>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</si>
  <si>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</si>
  <si>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</si>
  <si>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</si>
  <si>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</si>
  <si>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</si>
  <si>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</si>
  <si>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</si>
  <si>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</si>
  <si>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</si>
  <si>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</si>
  <si>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</si>
  <si>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</si>
  <si>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</si>
  <si>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</si>
  <si>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</si>
  <si>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</si>
  <si>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</si>
  <si>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</si>
  <si>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</si>
  <si>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</si>
  <si>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</si>
  <si>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</si>
  <si>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</si>
  <si>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</si>
  <si>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</si>
  <si>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</si>
  <si>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</si>
  <si>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</si>
  <si>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</si>
  <si>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</si>
  <si>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</si>
  <si>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</si>
  <si>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</si>
  <si>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</si>
  <si>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</si>
  <si>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</si>
  <si>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</si>
  <si>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</si>
  <si>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</si>
  <si>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</si>
  <si>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</si>
  <si>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</si>
  <si>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</si>
  <si>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</si>
  <si>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</si>
  <si>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</si>
  <si>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</si>
  <si>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</si>
  <si>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</si>
  <si>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</si>
  <si>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</si>
  <si>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</si>
  <si>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</si>
  <si>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</si>
  <si>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</si>
  <si>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</si>
  <si>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</si>
  <si>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</si>
  <si>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</si>
  <si>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</si>
  <si>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</si>
  <si>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</si>
  <si>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</si>
  <si>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</si>
  <si>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</si>
  <si>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</si>
  <si>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</si>
  <si>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</si>
  <si>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</si>
  <si>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</si>
  <si>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</si>
  <si>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</si>
  <si>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</si>
  <si>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</si>
  <si>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</si>
  <si>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</si>
  <si>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</si>
  <si>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</si>
  <si>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</si>
  <si>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</si>
  <si>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</si>
  <si>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</si>
  <si>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</si>
  <si>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</si>
  <si>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</si>
  <si>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</si>
  <si>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</si>
  <si>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</si>
  <si>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</si>
  <si>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</si>
  <si>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</si>
  <si>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</si>
  <si>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</si>
  <si>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</si>
  <si>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</si>
  <si>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</si>
  <si>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</si>
  <si>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</si>
  <si>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</si>
  <si>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</si>
  <si>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</si>
  <si>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</si>
  <si>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</si>
  <si>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</si>
  <si>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</si>
  <si>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</si>
  <si>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</si>
  <si>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</si>
  <si>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</si>
  <si>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</si>
  <si>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</si>
  <si>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</si>
  <si>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</si>
  <si>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</si>
  <si>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</si>
  <si>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</si>
  <si>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</si>
  <si>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</si>
  <si>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</si>
  <si>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</si>
  <si>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</si>
  <si>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</si>
  <si>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</si>
  <si>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</si>
  <si>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</si>
  <si>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</si>
  <si>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</si>
  <si>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</si>
  <si>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</si>
  <si>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</si>
  <si>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</si>
  <si>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</si>
  <si>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</si>
  <si>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</si>
  <si>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</si>
  <si>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</si>
  <si>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</si>
  <si>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</si>
  <si>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</si>
  <si>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</si>
  <si>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</si>
  <si>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</si>
  <si>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</si>
  <si>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</si>
  <si>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</si>
  <si>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</si>
  <si>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</si>
  <si>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</si>
  <si>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</si>
  <si>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</si>
  <si>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</si>
  <si>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</si>
  <si>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</si>
  <si>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</si>
  <si>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</si>
  <si>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</si>
  <si>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</si>
  <si>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</si>
  <si>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</si>
  <si>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</si>
  <si>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</si>
  <si>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</si>
  <si>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</si>
  <si>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</si>
  <si>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</si>
  <si>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</si>
  <si>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</si>
  <si>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</si>
  <si>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</si>
  <si>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</si>
  <si>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</si>
  <si>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</si>
  <si>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</si>
  <si>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</si>
  <si>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</si>
  <si>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</si>
  <si>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</si>
  <si>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</si>
  <si>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</si>
  <si>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</si>
  <si>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</si>
  <si>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</si>
  <si>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</si>
  <si>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</si>
  <si>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</si>
  <si>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</si>
  <si>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</si>
  <si>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</si>
  <si>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</si>
  <si>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</si>
  <si>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</si>
  <si>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</si>
  <si>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</si>
  <si>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</si>
  <si>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</si>
  <si>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</si>
  <si>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</si>
  <si>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</si>
  <si>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</si>
  <si>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</si>
  <si>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</si>
  <si>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</si>
  <si>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</si>
  <si>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</si>
  <si>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</si>
  <si>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</si>
  <si>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</si>
  <si>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</si>
  <si>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</si>
  <si>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</si>
  <si>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</si>
  <si>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</si>
  <si>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</si>
  <si>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</si>
  <si>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</si>
  <si>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</si>
  <si>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</si>
  <si>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</si>
  <si>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</si>
  <si>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</si>
  <si>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</si>
  <si>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</si>
  <si>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</si>
  <si>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</si>
  <si>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</si>
  <si>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</si>
  <si>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</si>
  <si>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</si>
  <si>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</si>
  <si>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</si>
  <si>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</si>
  <si>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</si>
  <si>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</si>
  <si>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</si>
  <si>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</si>
  <si>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</si>
  <si>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</si>
  <si>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</si>
  <si>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</si>
  <si>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</si>
  <si>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</si>
  <si>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</si>
  <si>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</si>
  <si>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</si>
  <si>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</si>
  <si>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</si>
  <si>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</si>
  <si>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</si>
  <si>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</si>
  <si>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</si>
  <si>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</si>
  <si>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</si>
  <si>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</si>
  <si>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</si>
  <si>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</si>
  <si>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</si>
  <si>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</si>
  <si>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</si>
  <si>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</si>
  <si>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</si>
  <si>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</si>
  <si>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</si>
  <si>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</si>
  <si>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</si>
  <si>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</si>
  <si>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</si>
  <si>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</si>
  <si>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</si>
  <si>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</si>
  <si>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</si>
  <si>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</si>
  <si>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</si>
  <si>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</si>
  <si>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</si>
  <si>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</si>
  <si>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</si>
  <si>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</si>
  <si>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</si>
  <si>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</si>
  <si>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</si>
  <si>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</si>
  <si>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</si>
  <si>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</si>
  <si>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</si>
  <si>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</si>
  <si>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</si>
  <si>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</si>
  <si>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</si>
  <si>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</si>
  <si>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</si>
  <si>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</si>
  <si>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</si>
  <si>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</si>
  <si>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</si>
  <si>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</si>
  <si>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</si>
  <si>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</si>
  <si>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</si>
  <si>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</si>
  <si>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</si>
  <si>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</si>
  <si>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</si>
  <si>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</si>
  <si>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</si>
  <si>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</si>
  <si>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</si>
  <si>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</si>
  <si>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</si>
  <si>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</si>
  <si>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</si>
  <si>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</si>
  <si>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</si>
  <si>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</si>
  <si>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</si>
  <si>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</si>
  <si>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</si>
  <si>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</si>
  <si>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</si>
  <si>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</si>
  <si>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</si>
  <si>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</si>
  <si>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</si>
  <si>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</si>
  <si>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</si>
  <si>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</si>
  <si>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</si>
  <si>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</si>
  <si>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</si>
  <si>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</si>
  <si>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</si>
  <si>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</si>
  <si>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</si>
  <si>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</si>
  <si>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</si>
  <si>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</si>
  <si>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</si>
  <si>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</si>
  <si>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</si>
  <si>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</si>
  <si>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</si>
  <si>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</si>
  <si>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</si>
  <si>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</si>
  <si>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</si>
  <si>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</si>
  <si>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</si>
  <si>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</si>
  <si>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</si>
  <si>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</si>
  <si>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</si>
  <si>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</si>
  <si>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</si>
  <si>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</si>
  <si>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</si>
  <si>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</si>
  <si>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</si>
  <si>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</si>
  <si>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</si>
  <si>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</si>
  <si>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</si>
  <si>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</si>
  <si>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</si>
  <si>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</si>
  <si>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</si>
  <si>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</si>
  <si>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</si>
  <si>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</si>
  <si>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</si>
  <si>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</si>
  <si>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</si>
  <si>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</si>
  <si>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</si>
  <si>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</si>
  <si>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</si>
  <si>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</si>
  <si>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</si>
  <si>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</si>
  <si>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</si>
  <si>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</si>
  <si>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</si>
  <si>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</si>
  <si>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</si>
  <si>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</si>
  <si>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</si>
  <si>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</si>
  <si>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</si>
  <si>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</si>
  <si>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</si>
  <si>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</si>
  <si>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</si>
  <si>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</si>
  <si>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</si>
  <si>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</si>
  <si>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</si>
  <si>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</si>
  <si>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</si>
  <si>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</si>
  <si>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</si>
  <si>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</si>
  <si>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</si>
  <si>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</si>
  <si>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</si>
  <si>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</si>
  <si>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</si>
  <si>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</si>
  <si>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</si>
  <si>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</si>
  <si>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</si>
  <si>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</si>
  <si>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</si>
  <si>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</si>
  <si>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</si>
  <si>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</si>
  <si>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</si>
  <si>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</si>
  <si>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</si>
  <si>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</si>
  <si>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</si>
  <si>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</si>
  <si>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</si>
  <si>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</si>
  <si>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</si>
  <si>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</si>
  <si>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</si>
  <si>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</si>
  <si>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</si>
  <si>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</si>
  <si>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</si>
  <si>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</si>
  <si>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</si>
  <si>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</si>
  <si>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</si>
  <si>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</si>
  <si>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</si>
  <si>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</si>
  <si>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</si>
  <si>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</si>
  <si>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</si>
  <si>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</si>
  <si>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</si>
  <si>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</si>
  <si>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</si>
  <si>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</si>
  <si>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</si>
  <si>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</si>
  <si>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</si>
  <si>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</si>
  <si>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</si>
  <si>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</si>
  <si>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</si>
  <si>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</si>
  <si>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</si>
  <si>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</si>
  <si>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</si>
  <si>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</si>
  <si>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</si>
  <si>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</si>
  <si>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</si>
  <si>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</si>
  <si>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</si>
  <si>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</si>
  <si>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</si>
  <si>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</si>
  <si>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</si>
  <si>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</si>
  <si>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</si>
  <si>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</si>
  <si>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</si>
  <si>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</si>
  <si>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</si>
  <si>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</si>
  <si>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</si>
  <si>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</si>
  <si>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</si>
  <si>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</si>
  <si>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</si>
  <si>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</si>
  <si>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</si>
  <si>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</si>
  <si>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</si>
  <si>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</si>
  <si>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</si>
  <si>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</si>
  <si>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</si>
  <si>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</si>
  <si>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</si>
  <si>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</si>
  <si>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</si>
  <si>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</si>
  <si>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</si>
  <si>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</si>
  <si>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</si>
  <si>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</si>
  <si>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</si>
  <si>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</si>
  <si>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</si>
  <si>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</si>
  <si>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</si>
  <si>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</si>
  <si>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</si>
  <si>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</si>
  <si>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</si>
  <si>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</si>
  <si>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</si>
  <si>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</si>
  <si>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</si>
  <si>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</si>
  <si>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</si>
  <si>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</si>
  <si>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</si>
  <si>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</si>
  <si>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</si>
  <si>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</si>
  <si>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</si>
  <si>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</si>
  <si>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</si>
  <si>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</si>
  <si>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</si>
  <si>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</si>
  <si>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</si>
  <si>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</si>
  <si>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</si>
  <si>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</si>
  <si>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</si>
  <si>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</si>
  <si>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</si>
  <si>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</si>
  <si>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</si>
  <si>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</si>
  <si>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</si>
  <si>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</si>
  <si>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</si>
  <si>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</si>
  <si>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</si>
  <si>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</si>
  <si>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</si>
  <si>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</si>
  <si>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</si>
  <si>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</si>
  <si>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</si>
  <si>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</si>
  <si>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</si>
  <si>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</si>
  <si>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</si>
  <si>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</si>
  <si>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</si>
  <si>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</si>
  <si>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</si>
  <si>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</si>
  <si>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</si>
  <si>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</si>
  <si>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</si>
  <si>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</si>
  <si>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</si>
  <si>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</si>
  <si>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</si>
  <si>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</si>
  <si>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</si>
  <si>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</si>
  <si>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</si>
  <si>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</si>
  <si>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</si>
  <si>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</si>
  <si>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</si>
  <si>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</si>
  <si>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</si>
  <si>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</si>
  <si>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</si>
  <si>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</si>
  <si>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</si>
  <si>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</si>
  <si>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</si>
  <si>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</si>
  <si>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</si>
  <si>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</si>
  <si>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</si>
  <si>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</si>
  <si>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</si>
  <si>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</si>
  <si>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</si>
  <si>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</si>
  <si>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</si>
  <si>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</si>
  <si>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</si>
  <si>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</si>
  <si>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</si>
  <si>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</si>
  <si>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</si>
  <si>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</si>
  <si>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</si>
  <si>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</si>
  <si>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</si>
  <si>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</si>
  <si>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</si>
  <si>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</si>
  <si>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</si>
  <si>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</si>
  <si>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</si>
  <si>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</si>
  <si>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</si>
  <si>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</si>
  <si>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</si>
  <si>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</si>
  <si>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</si>
  <si>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</si>
  <si>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</si>
  <si>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</si>
  <si>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</si>
  <si>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</si>
  <si>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</si>
  <si>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</si>
  <si>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</si>
  <si>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</si>
  <si>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</si>
  <si>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</si>
  <si>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</si>
  <si>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</si>
  <si>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</si>
  <si>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</si>
  <si>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</si>
  <si>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</si>
  <si>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</si>
  <si>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</si>
  <si>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</si>
  <si>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</si>
  <si>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</si>
  <si>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</si>
  <si>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</si>
  <si>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</si>
  <si>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</si>
  <si>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</si>
  <si>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</si>
  <si>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</si>
  <si>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</si>
  <si>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</si>
  <si>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</si>
  <si>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</si>
  <si>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</si>
  <si>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</si>
  <si>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</si>
  <si>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</si>
  <si>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</si>
  <si>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</si>
  <si>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</si>
  <si>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</si>
  <si>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</si>
  <si>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</si>
  <si>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</si>
  <si>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</si>
  <si>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</si>
  <si>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</si>
  <si>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</si>
  <si>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</si>
  <si>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</si>
  <si>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</si>
  <si>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</si>
  <si>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</si>
  <si>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</si>
  <si>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</si>
  <si>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</si>
  <si>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</si>
  <si>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</si>
  <si>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</si>
  <si>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</si>
  <si>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</si>
  <si>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</si>
  <si>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</si>
  <si>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</si>
  <si>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</si>
  <si>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</si>
  <si>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</si>
  <si>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</si>
  <si>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</si>
  <si>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</si>
  <si>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</si>
  <si>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</si>
  <si>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</si>
  <si>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</si>
  <si>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</si>
  <si>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</si>
  <si>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</si>
  <si>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</si>
  <si>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</si>
  <si>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</si>
  <si>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</si>
  <si>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</si>
  <si>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</si>
  <si>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</si>
  <si>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</si>
  <si>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</si>
  <si>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</si>
  <si>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</si>
  <si>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</si>
  <si>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</si>
  <si>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</si>
  <si>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</si>
  <si>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</si>
  <si>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</si>
  <si>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</si>
  <si>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</si>
  <si>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</si>
  <si>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</si>
  <si>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</si>
  <si>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</si>
  <si>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</si>
  <si>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</si>
  <si>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</si>
  <si>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</si>
  <si>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</si>
  <si>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</si>
  <si>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</si>
  <si>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</si>
  <si>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</si>
  <si>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</si>
  <si>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</si>
  <si>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</si>
  <si>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</si>
  <si>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</si>
  <si>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</si>
  <si>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</si>
  <si>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</si>
  <si>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</si>
  <si>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</si>
  <si>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</si>
  <si>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</si>
  <si>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</si>
  <si>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</si>
  <si>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</si>
  <si>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</si>
  <si>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</si>
  <si>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</si>
  <si>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</si>
  <si>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</si>
  <si>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</si>
  <si>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</si>
  <si>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</si>
  <si>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</si>
  <si>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</si>
  <si>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</si>
  <si>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</si>
  <si>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</si>
  <si>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</si>
  <si>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</si>
  <si>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</si>
  <si>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</si>
  <si>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</si>
  <si>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</si>
  <si>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</si>
  <si>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</si>
  <si>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</si>
  <si>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</si>
  <si>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</si>
  <si>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</si>
  <si>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</si>
  <si>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</si>
  <si>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</si>
  <si>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</si>
  <si>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</si>
  <si>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</si>
  <si>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</si>
  <si>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</si>
  <si>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</si>
  <si>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</si>
  <si>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</si>
  <si>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</si>
  <si>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</si>
  <si>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</si>
  <si>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</si>
  <si>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</si>
  <si>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</si>
  <si>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</si>
  <si>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</si>
  <si>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</si>
  <si>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</si>
  <si>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</si>
  <si>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</si>
  <si>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</si>
  <si>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</si>
  <si>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</si>
  <si>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</si>
  <si>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</si>
  <si>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</si>
  <si>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</si>
  <si>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</si>
  <si>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</si>
  <si>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</si>
  <si>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</si>
  <si>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</si>
  <si>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</si>
  <si>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</si>
  <si>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</si>
  <si>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</si>
  <si>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</si>
  <si>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</si>
  <si>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</si>
  <si>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</si>
  <si>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</si>
  <si>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</si>
  <si>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</si>
  <si>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</si>
  <si>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</si>
  <si>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</si>
  <si>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</si>
  <si>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</si>
  <si>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</si>
  <si>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</si>
  <si>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</si>
  <si>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</si>
  <si>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</si>
  <si>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</si>
  <si>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</si>
  <si>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</si>
  <si>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</si>
  <si>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</si>
  <si>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</si>
  <si>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</si>
  <si>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</si>
  <si>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</si>
  <si>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</si>
  <si>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</si>
  <si>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</si>
  <si>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</si>
  <si>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</si>
  <si>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</si>
  <si>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</si>
  <si>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</si>
  <si>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</si>
  <si>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</si>
  <si>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</si>
  <si>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</si>
  <si>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</si>
  <si>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</si>
  <si>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</si>
  <si>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</si>
  <si>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</si>
  <si>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</si>
  <si>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</si>
  <si>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</si>
  <si>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</si>
  <si>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</si>
  <si>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</si>
  <si>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</si>
  <si>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</si>
  <si>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</si>
  <si>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</si>
  <si>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</si>
  <si>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</si>
  <si>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</si>
  <si>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</si>
  <si>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</si>
  <si>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</si>
  <si>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</si>
  <si>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</si>
  <si>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</si>
  <si>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</si>
  <si>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</si>
  <si>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</si>
  <si>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</si>
  <si>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</si>
  <si>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</si>
  <si>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</si>
  <si>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</si>
  <si>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</si>
  <si>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</si>
  <si>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</si>
  <si>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</si>
  <si>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</si>
  <si>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</si>
  <si>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</si>
  <si>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</si>
  <si>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</si>
  <si>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</si>
  <si>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</si>
  <si>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</si>
  <si>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</si>
  <si>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</si>
  <si>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</si>
  <si>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</si>
  <si>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</si>
  <si>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</si>
  <si>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</si>
  <si>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</si>
  <si>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</si>
  <si>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</si>
  <si>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</si>
  <si>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</si>
  <si>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</si>
  <si>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</si>
  <si>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</si>
  <si>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</si>
  <si>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</si>
  <si>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</si>
  <si>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</si>
  <si>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</si>
  <si>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</si>
  <si>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</si>
  <si>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</si>
  <si>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</si>
  <si>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</si>
  <si>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</si>
  <si>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</si>
  <si>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</si>
  <si>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</si>
  <si>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</si>
  <si>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</si>
  <si>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</si>
  <si>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</si>
  <si>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</si>
  <si>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</si>
  <si>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</si>
  <si>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</si>
  <si>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</si>
  <si>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</si>
  <si>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</si>
  <si>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</si>
  <si>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</si>
  <si>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</si>
  <si>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</si>
  <si>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</si>
  <si>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</si>
  <si>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</si>
  <si>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</si>
  <si>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</si>
  <si>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</si>
  <si>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</si>
  <si>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</si>
  <si>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</si>
  <si>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</si>
  <si>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</si>
  <si>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</si>
  <si>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</si>
  <si>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</si>
  <si>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</si>
  <si>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</si>
  <si>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</si>
  <si>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</si>
  <si>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</si>
  <si>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</si>
  <si>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</si>
  <si>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</si>
  <si>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</si>
  <si>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</si>
  <si>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</si>
  <si>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</si>
  <si>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</si>
  <si>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</si>
  <si>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</si>
  <si>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</si>
  <si>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</si>
  <si>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</si>
  <si>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</si>
  <si>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</si>
  <si>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</si>
  <si>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</si>
  <si>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</si>
  <si>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</si>
  <si>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</si>
  <si>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</si>
  <si>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</si>
  <si>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</si>
  <si>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</si>
  <si>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</si>
  <si>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</si>
  <si>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</si>
  <si>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</si>
  <si>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</si>
  <si>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</si>
  <si>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</si>
  <si>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</si>
  <si>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</si>
  <si>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</si>
  <si>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</si>
  <si>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</si>
  <si>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</si>
  <si>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</si>
  <si>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</si>
  <si>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</si>
  <si>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</si>
  <si>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</si>
  <si>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</si>
  <si>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</si>
  <si>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</si>
  <si>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</si>
  <si>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</si>
  <si>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</si>
  <si>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</si>
  <si>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</si>
  <si>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</si>
  <si>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</si>
  <si>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</si>
  <si>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</si>
  <si>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</si>
  <si>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</si>
  <si>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</si>
  <si>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</si>
  <si>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</si>
  <si>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</si>
  <si>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</si>
  <si>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</si>
  <si>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</si>
  <si>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</si>
  <si>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</si>
  <si>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</si>
  <si>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</si>
  <si>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</si>
  <si>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</si>
  <si>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</si>
  <si>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</si>
  <si>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</si>
  <si>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</si>
  <si>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</si>
  <si>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</si>
  <si>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</si>
  <si>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</si>
  <si>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</si>
  <si>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</si>
  <si>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</si>
  <si>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</si>
  <si>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</si>
  <si>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</si>
  <si>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</si>
  <si>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</si>
  <si>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</si>
  <si>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</si>
  <si>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</si>
  <si>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</si>
  <si>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</si>
  <si>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</si>
  <si>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</si>
  <si>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</si>
  <si>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</si>
  <si>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</si>
  <si>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</si>
  <si>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</si>
  <si>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</si>
  <si>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</si>
  <si>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</si>
  <si>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</si>
  <si>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</si>
  <si>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</si>
  <si>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</si>
  <si>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</si>
  <si>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</si>
  <si>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</si>
  <si>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</si>
  <si>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</si>
  <si>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</si>
  <si>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</si>
  <si>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</si>
  <si>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</si>
  <si>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</si>
  <si>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</si>
  <si>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</si>
  <si>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</si>
  <si>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</si>
  <si>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</si>
  <si>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</si>
  <si>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</si>
  <si>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</si>
  <si>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</si>
  <si>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</si>
  <si>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</si>
  <si>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</si>
  <si>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</si>
  <si>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</si>
  <si>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</si>
  <si>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</si>
  <si>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</si>
  <si>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</si>
  <si>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</si>
  <si>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</si>
  <si>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</si>
  <si>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</si>
  <si>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</si>
  <si>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</si>
  <si>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</si>
  <si>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</si>
  <si>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</si>
  <si>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</si>
  <si>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</si>
  <si>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</si>
  <si>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</si>
  <si>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</si>
  <si>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</si>
  <si>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</si>
  <si>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</si>
  <si>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</si>
  <si>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</si>
  <si>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</si>
  <si>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</si>
  <si>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</si>
  <si>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</si>
  <si>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</si>
  <si>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</si>
  <si>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</si>
  <si>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</si>
  <si>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</si>
  <si>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</si>
  <si>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</si>
  <si>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</si>
  <si>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</si>
  <si>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</si>
  <si>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</si>
  <si>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</si>
  <si>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</si>
  <si>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</si>
  <si>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</si>
  <si>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</si>
  <si>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</si>
  <si>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</si>
  <si>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</si>
  <si>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</si>
  <si>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</si>
  <si>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</si>
  <si>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</si>
  <si>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</si>
  <si>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</si>
  <si>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</si>
  <si>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</si>
  <si>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</si>
  <si>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</si>
  <si>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</si>
  <si>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</si>
  <si>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</si>
  <si>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</si>
  <si>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</si>
  <si>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</si>
  <si>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</si>
  <si>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</si>
  <si>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</si>
  <si>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</si>
  <si>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</si>
  <si>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</si>
  <si>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</si>
  <si>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</si>
  <si>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</si>
  <si>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</si>
  <si>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</si>
  <si>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</si>
  <si>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</si>
  <si>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</si>
  <si>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</si>
  <si>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</si>
  <si>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</si>
  <si>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</si>
  <si>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</si>
  <si>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</si>
  <si>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</si>
  <si>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</si>
  <si>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</si>
  <si>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</si>
  <si>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</si>
  <si>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</si>
  <si>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</si>
  <si>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</si>
  <si>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</si>
  <si>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</si>
  <si>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</si>
  <si>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</si>
  <si>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</si>
  <si>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</si>
  <si>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</si>
  <si>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</si>
  <si>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</si>
  <si>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</si>
  <si>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</si>
  <si>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</si>
  <si>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</si>
  <si>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</si>
  <si>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</si>
  <si>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</si>
  <si>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</si>
  <si>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</si>
  <si>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</si>
  <si>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</si>
  <si>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</si>
  <si>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</si>
  <si>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</si>
  <si>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</si>
  <si>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</si>
  <si>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</si>
  <si>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</si>
  <si>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</si>
  <si>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</si>
  <si>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</si>
  <si>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</si>
  <si>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</si>
  <si>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</si>
  <si>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</si>
  <si>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</si>
  <si>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</si>
  <si>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</si>
  <si>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</si>
  <si>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</si>
  <si>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</si>
  <si>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</si>
  <si>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</si>
  <si>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</si>
  <si>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</si>
  <si>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</si>
  <si>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</si>
  <si>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</si>
  <si>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</si>
  <si>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</si>
  <si>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</si>
  <si>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</si>
  <si>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</si>
  <si>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</si>
  <si>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</si>
  <si>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</si>
  <si>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</si>
  <si>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</si>
  <si>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</si>
  <si>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</si>
  <si>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</si>
  <si>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</si>
  <si>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</si>
  <si>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</si>
  <si>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</si>
  <si>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</si>
  <si>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</si>
  <si>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</si>
  <si>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</si>
  <si>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</si>
  <si>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</si>
  <si>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</si>
  <si>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</si>
  <si>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</si>
  <si>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</si>
  <si>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</si>
  <si>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</si>
  <si>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</si>
  <si>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</si>
  <si>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</si>
  <si>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</si>
  <si>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</si>
  <si>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</si>
  <si>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</si>
  <si>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</si>
  <si>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</si>
  <si>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</si>
  <si>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</si>
  <si>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</si>
  <si>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</si>
  <si>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</si>
  <si>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</si>
  <si>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</si>
  <si>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</si>
  <si>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</si>
  <si>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</si>
  <si>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</si>
  <si>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</si>
  <si>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</si>
  <si>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</si>
  <si>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</si>
  <si>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</si>
  <si>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</si>
  <si>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</si>
  <si>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</si>
  <si>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</si>
  <si>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</si>
  <si>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</si>
  <si>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</si>
  <si>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</si>
  <si>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</si>
  <si>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</si>
  <si>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</si>
  <si>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</si>
  <si>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</si>
  <si>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</si>
  <si>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</si>
  <si>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</si>
  <si>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</si>
  <si>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</si>
  <si>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</si>
  <si>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</si>
  <si>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</si>
  <si>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</si>
  <si>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</si>
  <si>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</si>
  <si>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</si>
  <si>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</si>
  <si>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</si>
  <si>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</si>
  <si>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</si>
  <si>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</si>
  <si>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</si>
  <si>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</si>
  <si>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</si>
  <si>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</si>
  <si>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</si>
  <si>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</si>
  <si>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</si>
  <si>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</si>
  <si>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</si>
  <si>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</si>
  <si>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</si>
  <si>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</si>
  <si>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</si>
  <si>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</si>
  <si>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</si>
  <si>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</si>
  <si>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</si>
  <si>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</si>
  <si>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</si>
  <si>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</si>
  <si>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</si>
  <si>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</si>
  <si>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</si>
  <si>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</si>
  <si>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</si>
  <si>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</si>
  <si>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</si>
  <si>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</si>
  <si>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</si>
  <si>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</si>
  <si>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</si>
  <si>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</si>
  <si>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</si>
  <si>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</si>
  <si>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</si>
  <si>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</si>
  <si>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</si>
  <si>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</si>
  <si>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</si>
  <si>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</si>
  <si>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</si>
  <si>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</si>
  <si>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</si>
  <si>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</si>
  <si>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</si>
  <si>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</si>
  <si>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</si>
  <si>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</si>
  <si>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</si>
  <si>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</si>
  <si>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</si>
  <si>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</si>
  <si>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</si>
  <si>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</si>
  <si>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</si>
  <si>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</si>
  <si>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</si>
  <si>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</si>
  <si>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</si>
  <si>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</si>
  <si>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</si>
  <si>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</si>
  <si>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</si>
  <si>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</si>
  <si>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</si>
  <si>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</si>
  <si>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</si>
  <si>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</si>
  <si>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</si>
  <si>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</si>
  <si>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</si>
  <si>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</si>
  <si>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</si>
  <si>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</si>
  <si>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</si>
  <si>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</si>
  <si>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</si>
  <si>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</si>
  <si>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</si>
  <si>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</si>
  <si>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</si>
  <si>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</si>
  <si>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</si>
  <si>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</si>
  <si>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</si>
  <si>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</si>
  <si>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</si>
  <si>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</si>
  <si>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</si>
  <si>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</si>
  <si>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</si>
  <si>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</si>
  <si>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</si>
  <si>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</si>
  <si>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</si>
  <si>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</si>
  <si>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</si>
  <si>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</si>
  <si>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</si>
  <si>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</si>
  <si>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</si>
  <si>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</si>
  <si>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</si>
  <si>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</si>
  <si>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</si>
  <si>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</si>
  <si>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</si>
  <si>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</si>
  <si>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</si>
  <si>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</si>
  <si>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</si>
  <si>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</si>
  <si>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</si>
  <si>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</si>
  <si>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</si>
  <si>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</si>
  <si>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</si>
  <si>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</si>
  <si>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</si>
  <si>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</si>
  <si>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</si>
  <si>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</si>
  <si>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</si>
  <si>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</si>
  <si>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</si>
  <si>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</si>
  <si>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</si>
  <si>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</si>
  <si>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</si>
  <si>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</si>
  <si>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</si>
  <si>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</si>
  <si>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</si>
  <si>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</si>
  <si>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</si>
  <si>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</si>
  <si>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</si>
  <si>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</si>
  <si>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</si>
  <si>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</si>
  <si>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</si>
  <si>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</si>
  <si>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</si>
  <si>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</si>
  <si>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</si>
  <si>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</si>
  <si>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</si>
  <si>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</si>
  <si>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</si>
  <si>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</si>
  <si>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</si>
  <si>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</si>
  <si>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</si>
  <si>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</si>
  <si>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</si>
  <si>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</si>
  <si>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</si>
  <si>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</si>
  <si>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</si>
  <si>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</si>
  <si>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</si>
  <si>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</si>
  <si>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</si>
  <si>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</si>
  <si>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</si>
  <si>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</si>
  <si>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</si>
  <si>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</si>
  <si>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</si>
  <si>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</si>
  <si>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</si>
  <si>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</si>
  <si>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</si>
  <si>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</si>
  <si>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</si>
  <si>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</si>
  <si>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</si>
  <si>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</si>
  <si>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</si>
  <si>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</si>
  <si>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</si>
  <si>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</si>
  <si>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</si>
  <si>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</si>
  <si>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</si>
  <si>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</si>
  <si>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</si>
  <si>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</si>
  <si>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</si>
  <si>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</si>
  <si>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</si>
  <si>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</si>
  <si>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</si>
  <si>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</si>
  <si>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</si>
  <si>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</si>
  <si>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</si>
  <si>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</si>
  <si>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</si>
  <si>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</si>
  <si>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</si>
  <si>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</si>
  <si>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</si>
  <si>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</si>
  <si>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</si>
  <si>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</si>
  <si>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</si>
  <si>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</si>
  <si>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</si>
  <si>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</si>
  <si>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</si>
  <si>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</si>
  <si>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</si>
  <si>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</si>
  <si>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</si>
  <si>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</si>
  <si>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</si>
  <si>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</si>
  <si>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</si>
  <si>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</si>
  <si>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Champlain Cable Corporation</t>
  </si>
  <si>
    <t>America’s premier innovator, designer and manufacturer of high performance wire and cable with a 60-year history of providing solutions to the toughest problems in the world’s most extreme environments.</t>
  </si>
  <si>
    <t>2338549</t>
  </si>
  <si>
    <t>DUN</t>
  </si>
  <si>
    <t>175 Hercules Dr.  Colchester, VT 05446, USA</t>
  </si>
  <si>
    <t>Mathew Probasco</t>
  </si>
  <si>
    <t>mprobasco@champcable.com</t>
  </si>
  <si>
    <t>802-654-4280</t>
  </si>
  <si>
    <t>Matthew Probasco</t>
  </si>
  <si>
    <t>EHS Manager</t>
  </si>
  <si>
    <t>YES</t>
  </si>
  <si>
    <t>Malaysia Smelting Company, Thaisarco</t>
  </si>
  <si>
    <t>https://www.champcable.com/suppliers/</t>
  </si>
  <si>
    <t>PT Timah (Persero) Tbk Kundur</t>
  </si>
  <si>
    <t>PT Timah (Persero) Tbk Mentok</t>
  </si>
  <si>
    <t>Yunnan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</si>
</sst>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7" fillId="2" borderId="52" xfId="487" applyFill="1" applyBorder="1" applyAlignment="1" applyProtection="1">
      <alignment horizontal="left" vertical="center" wrapText="1"/>
      <protection locked="0"/>
    </xf>
    <xf numFmtId="0" fontId="0" fillId="0" borderId="0" xfId="0" applyAlignment="1" applyProtection="1">
      <alignment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99" fillId="0" borderId="0" xfId="0" applyFont="1" applyAlignment="1" applyProtection="1">
      <alignment wrapText="1"/>
      <protection locked="0"/>
    </xf>
    <xf numFmtId="0" fontId="0" fillId="0" borderId="42" xfId="0" applyFont="1" applyFill="1" applyBorder="1" applyAlignment="1" applyProtection="1">
      <alignment horizontal="left" vertical="center"/>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2">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champcable.com/wp-content/uploads/2019/01/Champlain-Cable-RMI_CMRT-ver-5.11-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TungstenHuman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robasco@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hampcable.com/suppliers/" TargetMode="External"/><Relationship Id="rId4" Type="http://schemas.openxmlformats.org/officeDocument/2006/relationships/hyperlink" Target="mailto:mprobasco@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abSelected="1"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
      <c r="A4" s="356"/>
      <c r="B4" s="41" t="s">
        <v>965</v>
      </c>
      <c r="C4" s="7"/>
      <c r="D4" s="209"/>
      <c r="E4" s="3"/>
      <c r="F4" s="7"/>
      <c r="G4" s="34"/>
    </row>
    <row r="5" spans="1:7" ht="13.2">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20.399999999999999">
      <c r="A13" s="356"/>
      <c r="B13" s="2">
        <v>1</v>
      </c>
      <c r="C13" s="37" t="s">
        <v>1208</v>
      </c>
      <c r="D13" s="39" t="s">
        <v>992</v>
      </c>
      <c r="E13" s="196" t="s">
        <v>969</v>
      </c>
      <c r="F13" s="196"/>
      <c r="G13" s="34"/>
    </row>
    <row r="14" spans="1:7" ht="30.6">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55" customHeight="1">
      <c r="A29" s="356"/>
      <c r="B29" s="369"/>
      <c r="C29" s="363"/>
      <c r="D29" s="366"/>
      <c r="E29" s="354"/>
      <c r="F29" s="198" t="s">
        <v>65</v>
      </c>
      <c r="G29" s="34"/>
    </row>
    <row r="30" spans="1:7" ht="62.5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5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12.2">
      <c r="A36" s="356"/>
      <c r="B36" s="370"/>
      <c r="C36" s="364"/>
      <c r="D36" s="367"/>
      <c r="E36" s="355"/>
      <c r="F36" s="199" t="s">
        <v>73</v>
      </c>
      <c r="G36" s="34"/>
    </row>
    <row r="37" spans="1:7" ht="102">
      <c r="A37" s="356"/>
      <c r="B37" s="175">
        <v>3.01</v>
      </c>
      <c r="C37" s="176" t="s">
        <v>74</v>
      </c>
      <c r="D37" s="39" t="s">
        <v>2691</v>
      </c>
      <c r="E37" s="200" t="s">
        <v>1458</v>
      </c>
      <c r="F37" s="201" t="s">
        <v>1577</v>
      </c>
      <c r="G37" s="34"/>
    </row>
    <row r="38" spans="1:7" ht="81.599999999999994">
      <c r="A38" s="356"/>
      <c r="B38" s="175">
        <v>3.02</v>
      </c>
      <c r="C38" s="176" t="s">
        <v>1492</v>
      </c>
      <c r="D38" s="39" t="s">
        <v>2692</v>
      </c>
      <c r="E38" s="200" t="s">
        <v>1507</v>
      </c>
      <c r="F38" s="201" t="s">
        <v>1578</v>
      </c>
      <c r="G38" s="34"/>
    </row>
    <row r="39" spans="1:7" ht="81.599999999999994">
      <c r="A39" s="356"/>
      <c r="B39" s="184">
        <v>4</v>
      </c>
      <c r="C39" s="183" t="s">
        <v>1757</v>
      </c>
      <c r="D39" s="39" t="s">
        <v>2693</v>
      </c>
      <c r="E39" s="37" t="s">
        <v>2625</v>
      </c>
      <c r="F39" s="37" t="s">
        <v>1758</v>
      </c>
      <c r="G39" s="34"/>
    </row>
    <row r="40" spans="1:7" ht="40.799999999999997">
      <c r="A40" s="356"/>
      <c r="B40" s="175">
        <v>4.01</v>
      </c>
      <c r="C40" s="183" t="s">
        <v>1757</v>
      </c>
      <c r="D40" s="39" t="s">
        <v>2695</v>
      </c>
      <c r="E40" s="37" t="s">
        <v>2644</v>
      </c>
      <c r="F40" s="37" t="s">
        <v>2649</v>
      </c>
      <c r="G40" s="34"/>
    </row>
    <row r="41" spans="1:7" ht="40.799999999999997">
      <c r="A41" s="356"/>
      <c r="B41" s="175" t="s">
        <v>2680</v>
      </c>
      <c r="C41" s="183" t="s">
        <v>1757</v>
      </c>
      <c r="D41" s="39" t="s">
        <v>2694</v>
      </c>
      <c r="E41" s="37" t="s">
        <v>2683</v>
      </c>
      <c r="F41" s="37" t="s">
        <v>2681</v>
      </c>
      <c r="G41" s="34"/>
    </row>
    <row r="42" spans="1:7" ht="40.799999999999997">
      <c r="A42" s="356"/>
      <c r="B42" s="175" t="s">
        <v>2732</v>
      </c>
      <c r="C42" s="183" t="s">
        <v>1757</v>
      </c>
      <c r="D42" s="39" t="s">
        <v>2903</v>
      </c>
      <c r="E42" s="37" t="s">
        <v>2682</v>
      </c>
      <c r="F42" s="37" t="s">
        <v>2733</v>
      </c>
      <c r="G42" s="34"/>
    </row>
    <row r="43" spans="1:7" ht="112.2">
      <c r="A43" s="356"/>
      <c r="B43" s="193">
        <v>4.0999999999999996</v>
      </c>
      <c r="C43" s="183" t="s">
        <v>2902</v>
      </c>
      <c r="D43" s="194">
        <v>42867</v>
      </c>
      <c r="E43" s="202" t="s">
        <v>2905</v>
      </c>
      <c r="F43" s="37" t="s">
        <v>2904</v>
      </c>
      <c r="G43" s="34"/>
    </row>
    <row r="44" spans="1:7" ht="71.400000000000006">
      <c r="A44" s="356"/>
      <c r="B44" s="193">
        <v>4.2</v>
      </c>
      <c r="C44" s="183" t="s">
        <v>2902</v>
      </c>
      <c r="D44" s="194">
        <v>42704</v>
      </c>
      <c r="E44" s="202" t="s">
        <v>3155</v>
      </c>
      <c r="F44" s="37" t="s">
        <v>3120</v>
      </c>
      <c r="G44" s="34"/>
    </row>
    <row r="45" spans="1:7" ht="132.6">
      <c r="A45" s="356"/>
      <c r="B45" s="241">
        <v>5</v>
      </c>
      <c r="C45" s="183" t="s">
        <v>2902</v>
      </c>
      <c r="D45" s="194">
        <v>42867</v>
      </c>
      <c r="E45" s="202" t="s">
        <v>13730</v>
      </c>
      <c r="F45" s="37" t="s">
        <v>13315</v>
      </c>
      <c r="G45" s="34"/>
    </row>
    <row r="46" spans="1:7" ht="30.6">
      <c r="A46" s="356"/>
      <c r="B46" s="193">
        <v>5.01</v>
      </c>
      <c r="C46" s="183" t="s">
        <v>2902</v>
      </c>
      <c r="D46" s="194">
        <v>42907</v>
      </c>
      <c r="E46" s="202" t="s">
        <v>13786</v>
      </c>
      <c r="F46" s="37" t="s">
        <v>13315</v>
      </c>
      <c r="G46" s="34"/>
    </row>
    <row r="47" spans="1:7" ht="61.2">
      <c r="A47" s="356"/>
      <c r="B47" s="193">
        <v>5.0999999999999996</v>
      </c>
      <c r="C47" s="183" t="s">
        <v>2902</v>
      </c>
      <c r="D47" s="194">
        <v>43070</v>
      </c>
      <c r="E47" s="202" t="s">
        <v>13985</v>
      </c>
      <c r="F47" s="37" t="s">
        <v>13986</v>
      </c>
      <c r="G47" s="34"/>
    </row>
    <row r="48" spans="1:7" ht="51">
      <c r="A48" s="356"/>
      <c r="B48" s="193">
        <v>5.1100000000000003</v>
      </c>
      <c r="C48" s="183" t="s">
        <v>14260</v>
      </c>
      <c r="D48" s="194">
        <v>43217</v>
      </c>
      <c r="E48" s="202" t="s">
        <v>14404</v>
      </c>
      <c r="F48" s="37" t="s">
        <v>14299</v>
      </c>
      <c r="G48" s="34"/>
    </row>
    <row r="49" spans="1:7" ht="51">
      <c r="A49" s="356"/>
      <c r="B49" s="193">
        <v>5.12</v>
      </c>
      <c r="C49" s="183" t="s">
        <v>14260</v>
      </c>
      <c r="D49" s="194">
        <v>43581</v>
      </c>
      <c r="E49" s="202" t="s">
        <v>14404</v>
      </c>
      <c r="F49" s="37" t="s">
        <v>15467</v>
      </c>
      <c r="G49" s="34"/>
    </row>
    <row r="50" spans="1:7" ht="13.2" thickBot="1">
      <c r="A50" s="357"/>
      <c r="B50" s="358" t="str">
        <f ca="1">OFFSET(L!$C$1,MATCH("General"&amp;"Cpy",L!$A:$A,0)-1,SL,,)</f>
        <v>© 2019 Responsible Minerals Initiative. All rights reserved.</v>
      </c>
      <c r="C50" s="358"/>
      <c r="D50" s="358"/>
      <c r="E50" s="358"/>
      <c r="F50" s="358"/>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0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8.6">
      <c r="A9" s="90"/>
      <c r="B9" s="77" t="str">
        <f ca="1">OFFSET(L!$C$1,MATCH("Definitions"&amp;ADDRESS(ROW(),COLUMN(),4),L!$A:$A,0)-1,SL,,)</f>
        <v>DRC</v>
      </c>
      <c r="C9" s="77" t="str">
        <f ca="1">OFFSET(L!$C$1,MATCH("Definitions"&amp;ADDRESS(ROW(),COLUMN(),4),L!$A:$A,0)-1,SL,,)</f>
        <v>Democratic Republic of Congo</v>
      </c>
      <c r="D9" s="37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7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6.2">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6.2">
      <c r="A31" s="90"/>
      <c r="B31" s="374" t="str">
        <f ca="1">OFFSET(L!$C$1,MATCH("General"&amp;"Cpy",L!$A:$A,0)-1,SL,,)</f>
        <v>© 2019 Responsible Minerals Initiative. All rights reserved.</v>
      </c>
      <c r="C31" s="374"/>
      <c r="D31" s="375"/>
      <c r="E31" s="132"/>
    </row>
    <row r="32" spans="1:5" ht="13.2" thickBot="1">
      <c r="A32" s="91"/>
      <c r="B32" s="187"/>
      <c r="C32" s="187"/>
      <c r="D32" s="376"/>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B1" zoomScale="70" zoomScaleNormal="70" zoomScalePageLayoutView="70" workbookViewId="0">
      <selection activeCell="D85" sqref="D85:E8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0"/>
      <c r="G3" s="420"/>
      <c r="H3" s="420"/>
      <c r="I3" s="186"/>
      <c r="J3" s="172" t="s">
        <v>15472</v>
      </c>
      <c r="K3" s="47"/>
      <c r="L3" s="143"/>
      <c r="M3" s="134"/>
      <c r="N3" s="134"/>
      <c r="O3" s="135"/>
      <c r="P3" s="148">
        <f>MATCH($D$3,LN,0)</f>
        <v>1</v>
      </c>
    </row>
    <row r="4" spans="1:34" ht="16.2">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6" t="str">
        <f ca="1">OFFSET(L!$C$1,MATCH("Declaration"&amp;ADDRESS(ROW(),COLUMN(),4)&amp;LEFT($D$9,1),L!$A:$A,0)-1,SL,,)</f>
        <v>Description of Scope:</v>
      </c>
      <c r="C10" s="155"/>
      <c r="D10" s="417" t="s">
        <v>15495</v>
      </c>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01" t="s">
        <v>15496</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01" t="s">
        <v>15497</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ustomHeight="1">
      <c r="A14" s="49"/>
      <c r="B14" s="51" t="str">
        <f ca="1">OFFSET(L!$C$1,MATCH("Declaration"&amp;ADDRESS(ROW(),COLUMN(),4),L!$A:$A,0)-1,SL,,)</f>
        <v>Address:</v>
      </c>
      <c r="C14" s="93"/>
      <c r="D14" s="443" t="s">
        <v>15498</v>
      </c>
      <c r="E14" s="444"/>
      <c r="F14" s="444"/>
      <c r="G14" s="444"/>
      <c r="H14" s="444"/>
      <c r="I14" s="444"/>
      <c r="J14" s="445"/>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46" t="s">
        <v>15499</v>
      </c>
      <c r="E15" s="447"/>
      <c r="F15" s="447"/>
      <c r="G15" s="447"/>
      <c r="H15" s="447"/>
      <c r="I15" s="447"/>
      <c r="J15" s="44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49" t="s">
        <v>15500</v>
      </c>
      <c r="E16" s="450"/>
      <c r="F16" s="450"/>
      <c r="G16" s="450"/>
      <c r="H16" s="450"/>
      <c r="I16" s="450"/>
      <c r="J16" s="45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46" t="s">
        <v>15501</v>
      </c>
      <c r="E17" s="447"/>
      <c r="F17" s="447"/>
      <c r="G17" s="447"/>
      <c r="H17" s="447"/>
      <c r="I17" s="447"/>
      <c r="J17" s="44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46" t="s">
        <v>15502</v>
      </c>
      <c r="E18" s="447"/>
      <c r="F18" s="447"/>
      <c r="G18" s="447"/>
      <c r="H18" s="447"/>
      <c r="I18" s="447"/>
      <c r="J18" s="44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46" t="s">
        <v>15503</v>
      </c>
      <c r="E19" s="447"/>
      <c r="F19" s="447"/>
      <c r="G19" s="447"/>
      <c r="H19" s="447"/>
      <c r="I19" s="447"/>
      <c r="J19" s="44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49" t="s">
        <v>15500</v>
      </c>
      <c r="E20" s="450"/>
      <c r="F20" s="450"/>
      <c r="G20" s="450"/>
      <c r="H20" s="450"/>
      <c r="I20" s="450"/>
      <c r="J20" s="45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46" t="s">
        <v>15501</v>
      </c>
      <c r="E21" s="447"/>
      <c r="F21" s="447"/>
      <c r="G21" s="447"/>
      <c r="H21" s="447"/>
      <c r="I21" s="447"/>
      <c r="J21" s="44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28">
        <v>43627</v>
      </c>
      <c r="E22" s="42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30" t="str">
        <f ca="1">OFFSET(L!$C$1,MATCH("Declaration"&amp;ADDRESS(ROW(),COLUMN(),4),L!$A:$A,0)-1,SL,,)</f>
        <v>Answer the following questions 1 - 7 based on the declaration scope indicated above</v>
      </c>
      <c r="C24" s="430"/>
      <c r="D24" s="430"/>
      <c r="E24" s="430"/>
      <c r="F24" s="430"/>
      <c r="G24" s="430"/>
      <c r="H24" s="430"/>
      <c r="I24" s="430"/>
      <c r="J24" s="43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7" t="s">
        <v>13485</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77" t="s">
        <v>15504</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7" t="s">
        <v>13485</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7" t="s">
        <v>13485</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77" t="s">
        <v>15504</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7" t="s">
        <v>15504</v>
      </c>
      <c r="E39" s="378"/>
      <c r="F39" s="58"/>
      <c r="G39" s="379" t="s">
        <v>15505</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77" t="s">
        <v>13485</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77" t="s">
        <v>15504</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77" t="s">
        <v>15504</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77" t="s">
        <v>15504</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15504</v>
      </c>
      <c r="E71" s="378"/>
      <c r="F71" s="68"/>
      <c r="G71" s="452" t="s">
        <v>15506</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15504</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15504</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15504</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15504</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77" t="s">
        <v>15504</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77" t="s">
        <v>13485</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31" priority="57" stopIfTrue="1">
      <formula>AND(OR($D$26="No",AND($D$26="Yes",$D$32="No")),OR($D$27="No",AND($D$27="Yes",$D$33="No")), OR($D$28="No",AND($D$28="Yes",$D$34="No")), OR($D$29="No",AND($D$29="Yes",$D$35="No")))</formula>
    </cfRule>
    <cfRule type="expression" dxfId="130" priority="58" stopIfTrue="1">
      <formula>IF(D69="",TRUE)</formula>
    </cfRule>
  </conditionalFormatting>
  <conditionalFormatting sqref="G71:J71">
    <cfRule type="expression" dxfId="129" priority="29" stopIfTrue="1">
      <formula>IF(AND($D$71="Yes",$G$71=""),TRUE)</formula>
    </cfRule>
  </conditionalFormatting>
  <conditionalFormatting sqref="D26:E26">
    <cfRule type="expression" dxfId="128" priority="109" stopIfTrue="1">
      <formula>IF($D$26="",TRUE)</formula>
    </cfRule>
  </conditionalFormatting>
  <conditionalFormatting sqref="D27:E27">
    <cfRule type="expression" dxfId="127" priority="116" stopIfTrue="1">
      <formula>IF($D$27="",TRUE)</formula>
    </cfRule>
  </conditionalFormatting>
  <conditionalFormatting sqref="D28:E28">
    <cfRule type="expression" dxfId="126" priority="117" stopIfTrue="1">
      <formula>IF($D$28="",TRUE)</formula>
    </cfRule>
  </conditionalFormatting>
  <conditionalFormatting sqref="D29:E29">
    <cfRule type="expression" dxfId="125" priority="118" stopIfTrue="1">
      <formula>IF($D$29="",TRUE)</formula>
    </cfRule>
  </conditionalFormatting>
  <conditionalFormatting sqref="D8:J8">
    <cfRule type="expression" dxfId="124" priority="123" stopIfTrue="1">
      <formula>IF($D$8="",TRUE)</formula>
    </cfRule>
  </conditionalFormatting>
  <conditionalFormatting sqref="D9:G9">
    <cfRule type="expression" dxfId="123" priority="124" stopIfTrue="1">
      <formula>IF($D$9="",TRUE)</formula>
    </cfRule>
  </conditionalFormatting>
  <conditionalFormatting sqref="D22:E22">
    <cfRule type="expression" dxfId="118" priority="131" stopIfTrue="1">
      <formula>IF($D$22="",TRUE)</formula>
    </cfRule>
  </conditionalFormatting>
  <conditionalFormatting sqref="D10:J10">
    <cfRule type="expression" dxfId="117" priority="28" stopIfTrue="1">
      <formula>IF($D$9=$Q$9,TRUE)</formula>
    </cfRule>
    <cfRule type="expression" dxfId="116" priority="138" stopIfTrue="1">
      <formula>IF(AND($D$10="",$D$9=$R$9),TRUE)</formula>
    </cfRule>
  </conditionalFormatting>
  <conditionalFormatting sqref="D34:E34 D40:E40 D46:E46 D52:E52 D58:E58 D64:E64">
    <cfRule type="expression" dxfId="115" priority="21" stopIfTrue="1">
      <formula>$P$28=""</formula>
    </cfRule>
  </conditionalFormatting>
  <conditionalFormatting sqref="D35:E35 D41:E41 D47:E47 D53:E53 D59:E59 D65:E65">
    <cfRule type="expression" dxfId="114" priority="136" stopIfTrue="1">
      <formula>$P$29=""</formula>
    </cfRule>
  </conditionalFormatting>
  <conditionalFormatting sqref="D32:E32">
    <cfRule type="expression" dxfId="113" priority="114" stopIfTrue="1">
      <formula>$P$26=""</formula>
    </cfRule>
  </conditionalFormatting>
  <conditionalFormatting sqref="D32:E32">
    <cfRule type="expression" dxfId="112" priority="27" stopIfTrue="1">
      <formula>IF(AND(OR($D$26="Yes",$D$26=""),$D$32=""),1,0)</formula>
    </cfRule>
  </conditionalFormatting>
  <conditionalFormatting sqref="D38 D44 D50 D56 D62">
    <cfRule type="expression" dxfId="111" priority="23" stopIfTrue="1">
      <formula>$P$32=""</formula>
    </cfRule>
  </conditionalFormatting>
  <conditionalFormatting sqref="D39:E39 D45 D51 D57 D63">
    <cfRule type="expression" dxfId="110" priority="22" stopIfTrue="1">
      <formula>$P$33=""</formula>
    </cfRule>
  </conditionalFormatting>
  <conditionalFormatting sqref="D40 D46 D52 D58 D64">
    <cfRule type="expression" dxfId="109" priority="12" stopIfTrue="1">
      <formula>$P$34=""</formula>
    </cfRule>
    <cfRule type="expression" dxfId="108" priority="134" stopIfTrue="1">
      <formula>IF(AND(OR($D$28="Yes",$D$28=""),D40=""),1,0)</formula>
    </cfRule>
  </conditionalFormatting>
  <conditionalFormatting sqref="D41 D47 D53 D59 D65">
    <cfRule type="expression" dxfId="107" priority="20" stopIfTrue="1">
      <formula>$P$35=""</formula>
    </cfRule>
  </conditionalFormatting>
  <conditionalFormatting sqref="D38:E38 D44:E44 D50:E50 D56:E56 D62:E62">
    <cfRule type="expression" dxfId="106" priority="25" stopIfTrue="1">
      <formula>$P$26=""</formula>
    </cfRule>
    <cfRule type="expression" dxfId="105" priority="26" stopIfTrue="1">
      <formula>IF(AND(OR($D$26="Yes",$D$26=""),D38=""),1,0)</formula>
    </cfRule>
  </conditionalFormatting>
  <conditionalFormatting sqref="G79:J79">
    <cfRule type="expression" dxfId="104" priority="19" stopIfTrue="1">
      <formula>IF(AND($D$79="Yes, using other format (describe)",$G$79=""),TRUE)</formula>
    </cfRule>
  </conditionalFormatting>
  <conditionalFormatting sqref="D39:E39 D45:E45 D51:E51 D57:E57 D63:E63">
    <cfRule type="expression" dxfId="103" priority="132" stopIfTrue="1">
      <formula>$P$39=""</formula>
    </cfRule>
    <cfRule type="expression" dxfId="102" priority="133" stopIfTrue="1">
      <formula>IF(AND(OR($D$27="Yes",$D$27=""),D39=""),1,0)</formula>
    </cfRule>
  </conditionalFormatting>
  <conditionalFormatting sqref="D33:E33">
    <cfRule type="expression" dxfId="101" priority="14" stopIfTrue="1">
      <formula>IF(AND(OR($D$27="Yes",$D$27=""),$D$33=""),1,0)</formula>
    </cfRule>
    <cfRule type="expression" dxfId="100" priority="15" stopIfTrue="1">
      <formula>$P$27=""</formula>
    </cfRule>
  </conditionalFormatting>
  <conditionalFormatting sqref="D34:E34">
    <cfRule type="expression" dxfId="99" priority="135" stopIfTrue="1">
      <formula>IF(AND(OR($D$28="Yes",$D$28=""),$D$34=""),1,0)</formula>
    </cfRule>
  </conditionalFormatting>
  <conditionalFormatting sqref="D41:E41 D47:E47 D53:E53 D59:E59 D65:E65">
    <cfRule type="expression" dxfId="98" priority="137" stopIfTrue="1">
      <formula>IF(AND(OR($D$29="Yes",$D$29=""),D41=""),1,0)</formula>
    </cfRule>
  </conditionalFormatting>
  <conditionalFormatting sqref="D35:E35">
    <cfRule type="expression" dxfId="97" priority="11" stopIfTrue="1">
      <formula>IF(AND(OR($D$29="Yes",$D$29=""),$D$35=""),1,0)</formula>
    </cfRule>
  </conditionalFormatting>
  <conditionalFormatting sqref="D15:J15">
    <cfRule type="expression" dxfId="44" priority="3" stopIfTrue="1">
      <formula>IF($D$15="",TRUE)</formula>
    </cfRule>
  </conditionalFormatting>
  <conditionalFormatting sqref="D16:J16">
    <cfRule type="expression" dxfId="42" priority="4" stopIfTrue="1">
      <formula>IF($D$16="",TRUE)</formula>
    </cfRule>
  </conditionalFormatting>
  <conditionalFormatting sqref="D17:J17">
    <cfRule type="expression" dxfId="40" priority="5" stopIfTrue="1">
      <formula>IF($D$17="",TRUE)</formula>
    </cfRule>
  </conditionalFormatting>
  <conditionalFormatting sqref="D18:J18">
    <cfRule type="expression" dxfId="38" priority="6" stopIfTrue="1">
      <formula>IF($D$18="",TRUE)</formula>
    </cfRule>
  </conditionalFormatting>
  <conditionalFormatting sqref="D20:J20">
    <cfRule type="expression" dxfId="36"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A5" sqref="A5"/>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31" t="str">
        <f ca="1">OFFSET(L!$C$1,MATCH("Smelter List"&amp;ADDRESS(ROW(),COLUMN(),4),L!$A:$A,0)-1,SL,,)</f>
        <v>Link to "RMAP Conformant Smelter List"</v>
      </c>
      <c r="K2" s="432"/>
      <c r="L2" s="432"/>
      <c r="M2" s="432"/>
      <c r="N2" s="432"/>
      <c r="O2" s="432"/>
      <c r="P2" s="232"/>
      <c r="Q2" s="233"/>
      <c r="R2" s="234"/>
      <c r="S2" s="234"/>
      <c r="T2" s="234"/>
      <c r="U2" s="261"/>
      <c r="V2" s="261"/>
      <c r="W2" s="262"/>
      <c r="X2" s="261"/>
      <c r="Y2" s="261"/>
      <c r="Z2" s="261"/>
      <c r="AH2" s="178" t="s">
        <v>558</v>
      </c>
    </row>
    <row r="3" spans="1:34" s="263" customFormat="1" ht="255.45" customHeight="1">
      <c r="A3" s="204"/>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264"/>
      <c r="G3" s="434" t="str">
        <f ca="1">OFFSET(L!$C$1,MATCH("General"&amp;"Cpy",L!$A:$A,0)-1,SL,,)</f>
        <v>© 2019 Responsible Minerals Initiative. All rights reserved.</v>
      </c>
      <c r="H3" s="434"/>
      <c r="I3" s="43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453" customFormat="1" ht="25.05" customHeight="1">
      <c r="A5" s="216" t="s">
        <v>2073</v>
      </c>
      <c r="B5" s="216" t="s">
        <v>1251</v>
      </c>
      <c r="C5" s="220" t="s">
        <v>14009</v>
      </c>
      <c r="E5" s="216" t="s">
        <v>1215</v>
      </c>
      <c r="F5" s="216" t="s">
        <v>2073</v>
      </c>
      <c r="G5" s="216" t="s">
        <v>14357</v>
      </c>
      <c r="H5" s="217">
        <v>0</v>
      </c>
      <c r="I5" s="218" t="s">
        <v>2074</v>
      </c>
      <c r="J5" s="218" t="s">
        <v>3852</v>
      </c>
      <c r="K5" s="454"/>
      <c r="L5" s="454"/>
      <c r="M5" s="454"/>
      <c r="N5" s="454"/>
      <c r="O5" s="454"/>
      <c r="P5" s="219"/>
      <c r="Q5" s="455"/>
      <c r="R5" s="216" t="s">
        <v>14009</v>
      </c>
      <c r="S5" s="224" t="str">
        <f t="shared" ref="S5:S21" ca="1" si="0">IF(B5="","",IF(ISERROR(MATCH($E5,CL,0)),"Unknown",INDIRECT("'C'!$A$"&amp;MATCH($E5,CL,0)+1)))</f>
        <v>BE</v>
      </c>
      <c r="T5" s="224" t="str">
        <f ca="1">IF(B5="","",IF(ISERROR(MATCH($J5,[1]SorP!$B$1:$B$6230,0)),"",INDIRECT("'SorP'!$A$"&amp;MATCH($J5,[1]SorP!$B$1:$B$6230,0))))</f>
        <v>BD-59</v>
      </c>
      <c r="U5" s="239"/>
      <c r="V5" s="456">
        <f>IF(C5="",NA(),MATCH($B5&amp;$C5,'[1]Smelter Look-up'!$J:$J,0))</f>
        <v>423</v>
      </c>
      <c r="W5" s="457"/>
      <c r="X5" s="457">
        <f>IF(AND(C5="Smelter not listed",OR(LEN(A5)=0,LEN(E5)=0)),1,0)</f>
        <v>0</v>
      </c>
      <c r="Y5" s="457"/>
      <c r="Z5" s="457"/>
      <c r="AB5" s="458" t="str">
        <f t="shared" ref="AB5:AB21" si="1">B5&amp;C5</f>
        <v>TinMetallo Belgium N.V.</v>
      </c>
    </row>
    <row r="6" spans="1:34" s="453" customFormat="1" ht="25.05" customHeight="1">
      <c r="A6" s="215" t="s">
        <v>863</v>
      </c>
      <c r="B6" s="216" t="s">
        <v>1251</v>
      </c>
      <c r="C6" s="220" t="s">
        <v>957</v>
      </c>
      <c r="D6" s="216"/>
      <c r="E6" s="216" t="s">
        <v>3090</v>
      </c>
      <c r="F6" s="216" t="s">
        <v>863</v>
      </c>
      <c r="G6" s="216" t="s">
        <v>14357</v>
      </c>
      <c r="H6" s="217">
        <v>0</v>
      </c>
      <c r="I6" s="218" t="s">
        <v>2019</v>
      </c>
      <c r="J6" s="218" t="s">
        <v>2019</v>
      </c>
      <c r="K6" s="454"/>
      <c r="L6" s="454"/>
      <c r="M6" s="454"/>
      <c r="N6" s="454"/>
      <c r="O6" s="454"/>
      <c r="P6" s="219"/>
      <c r="Q6" s="455"/>
      <c r="R6" s="216" t="s">
        <v>957</v>
      </c>
      <c r="S6" s="224" t="str">
        <f t="shared" ca="1" si="0"/>
        <v>BO</v>
      </c>
      <c r="T6" s="224" t="str">
        <f ca="1">IF(B6="","",IF(ISERROR(MATCH($J6,[1]SorP!$B$1:$B$6230,0)),"",INDIRECT("'SorP'!$A$"&amp;MATCH($J6,[1]SorP!$B$1:$B$6230,0))))</f>
        <v>NR-12</v>
      </c>
      <c r="U6" s="239"/>
      <c r="V6" s="456">
        <f>IF(C6="",NA(),MATCH($B6&amp;$C6,'[1]Smelter Look-up'!$J:$J,0))</f>
        <v>380</v>
      </c>
      <c r="W6" s="457"/>
      <c r="X6" s="457">
        <f t="shared" ref="X6:X21" si="2">IF(AND(C6="Smelter not listed",OR(LEN(D6)=0,LEN(E6)=0)),1,0)</f>
        <v>0</v>
      </c>
      <c r="Y6" s="457"/>
      <c r="Z6" s="457"/>
      <c r="AB6" s="458" t="str">
        <f t="shared" si="1"/>
        <v>TinEM Vinto</v>
      </c>
    </row>
    <row r="7" spans="1:34" s="453" customFormat="1" ht="25.05" customHeight="1">
      <c r="A7" s="459" t="s">
        <v>871</v>
      </c>
      <c r="B7" s="216" t="s">
        <v>1251</v>
      </c>
      <c r="C7" s="220" t="s">
        <v>934</v>
      </c>
      <c r="D7" s="216"/>
      <c r="E7" s="216" t="s">
        <v>1235</v>
      </c>
      <c r="F7" s="216" t="s">
        <v>871</v>
      </c>
      <c r="G7" s="216" t="s">
        <v>14357</v>
      </c>
      <c r="H7" s="217">
        <v>0</v>
      </c>
      <c r="I7" s="218" t="s">
        <v>2031</v>
      </c>
      <c r="J7" s="218" t="s">
        <v>9530</v>
      </c>
      <c r="K7" s="454"/>
      <c r="L7" s="454"/>
      <c r="M7" s="454"/>
      <c r="N7" s="454"/>
      <c r="O7" s="454"/>
      <c r="P7" s="219"/>
      <c r="Q7" s="455"/>
      <c r="R7" s="216" t="s">
        <v>934</v>
      </c>
      <c r="S7" s="224" t="str">
        <f t="shared" ca="1" si="0"/>
        <v>MY</v>
      </c>
      <c r="T7" s="224" t="str">
        <f ca="1">IF(B7="","",IF(ISERROR(MATCH($J7,[1]SorP!$B$1:$B$6230,0)),"",INDIRECT("'SorP'!$A$"&amp;MATCH($J7,[1]SorP!$B$1:$B$6230,0))))</f>
        <v>PH-41</v>
      </c>
      <c r="U7" s="239"/>
      <c r="V7" s="456">
        <f>IF(C7="",NA(),MATCH($B7&amp;$C7,'[1]Smelter Look-up'!$J:$J,0))</f>
        <v>418</v>
      </c>
      <c r="W7" s="457"/>
      <c r="X7" s="457">
        <f t="shared" si="2"/>
        <v>0</v>
      </c>
      <c r="Y7" s="457"/>
      <c r="Z7" s="457"/>
      <c r="AB7" s="458" t="str">
        <f t="shared" si="1"/>
        <v>TinMalaysia Smelting Corporation (MSC)</v>
      </c>
    </row>
    <row r="8" spans="1:34" s="453" customFormat="1" ht="25.05" customHeight="1">
      <c r="A8" s="215" t="s">
        <v>872</v>
      </c>
      <c r="B8" s="216" t="s">
        <v>1251</v>
      </c>
      <c r="C8" s="220" t="s">
        <v>13318</v>
      </c>
      <c r="D8" s="216"/>
      <c r="E8" s="216" t="s">
        <v>1216</v>
      </c>
      <c r="F8" s="216" t="s">
        <v>872</v>
      </c>
      <c r="G8" s="216" t="s">
        <v>14357</v>
      </c>
      <c r="H8" s="217">
        <v>0</v>
      </c>
      <c r="I8" s="218" t="s">
        <v>2034</v>
      </c>
      <c r="J8" s="218" t="s">
        <v>1916</v>
      </c>
      <c r="K8" s="454"/>
      <c r="L8" s="454"/>
      <c r="M8" s="454"/>
      <c r="N8" s="454"/>
      <c r="O8" s="454"/>
      <c r="P8" s="219"/>
      <c r="Q8" s="455"/>
      <c r="R8" s="216" t="s">
        <v>13318</v>
      </c>
      <c r="S8" s="224" t="str">
        <f t="shared" ca="1" si="0"/>
        <v>BR</v>
      </c>
      <c r="T8" s="224" t="str">
        <f ca="1">IF(B8="","",IF(ISERROR(MATCH($J8,[1]SorP!$B$1:$B$6230,0)),"",INDIRECT("'SorP'!$A$"&amp;MATCH($J8,[1]SorP!$B$1:$B$6230,0))))</f>
        <v>SC-06</v>
      </c>
      <c r="U8" s="239"/>
      <c r="V8" s="456">
        <f>IF(C8="",NA(),MATCH($B8&amp;$C8,'[1]Smelter Look-up'!$J:$J,0))</f>
        <v>425</v>
      </c>
      <c r="W8" s="457"/>
      <c r="X8" s="457">
        <f t="shared" si="2"/>
        <v>0</v>
      </c>
      <c r="Y8" s="457"/>
      <c r="Z8" s="457"/>
      <c r="AB8" s="458" t="str">
        <f t="shared" si="1"/>
        <v>TinMineracao Taboca S.A.</v>
      </c>
    </row>
    <row r="9" spans="1:34" s="453" customFormat="1" ht="25.05" customHeight="1">
      <c r="A9" s="215" t="s">
        <v>873</v>
      </c>
      <c r="B9" s="216" t="s">
        <v>1251</v>
      </c>
      <c r="C9" s="220" t="s">
        <v>1151</v>
      </c>
      <c r="D9" s="216"/>
      <c r="E9" s="216" t="s">
        <v>996</v>
      </c>
      <c r="F9" s="216" t="s">
        <v>873</v>
      </c>
      <c r="G9" s="216" t="s">
        <v>14357</v>
      </c>
      <c r="H9" s="217">
        <v>0</v>
      </c>
      <c r="I9" s="218" t="s">
        <v>2036</v>
      </c>
      <c r="J9" s="218" t="s">
        <v>9985</v>
      </c>
      <c r="K9" s="454"/>
      <c r="L9" s="454"/>
      <c r="M9" s="454"/>
      <c r="N9" s="454"/>
      <c r="O9" s="454"/>
      <c r="P9" s="219"/>
      <c r="Q9" s="455"/>
      <c r="R9" s="216" t="s">
        <v>1151</v>
      </c>
      <c r="S9" s="224" t="str">
        <f t="shared" ca="1" si="0"/>
        <v>PE</v>
      </c>
      <c r="T9" s="224" t="str">
        <f ca="1">IF(B9="","",IF(ISERROR(MATCH($J9,[1]SorP!$B$1:$B$6230,0)),"",INDIRECT("'SorP'!$A$"&amp;MATCH($J9,[1]SorP!$B$1:$B$6230,0))))</f>
        <v>IE-WD</v>
      </c>
      <c r="U9" s="239"/>
      <c r="V9" s="456">
        <f>IF(C9="",NA(),MATCH($B9&amp;$C9,'[1]Smelter Look-up'!$J:$J,0))</f>
        <v>428</v>
      </c>
      <c r="W9" s="457"/>
      <c r="X9" s="457">
        <f t="shared" si="2"/>
        <v>0</v>
      </c>
      <c r="Y9" s="457"/>
      <c r="Z9" s="457"/>
      <c r="AB9" s="458" t="str">
        <f t="shared" si="1"/>
        <v>TinMinsur</v>
      </c>
    </row>
    <row r="10" spans="1:34" s="453" customFormat="1" ht="25.05" customHeight="1">
      <c r="A10" s="215" t="s">
        <v>878</v>
      </c>
      <c r="B10" s="216" t="s">
        <v>1251</v>
      </c>
      <c r="C10" s="220" t="s">
        <v>959</v>
      </c>
      <c r="D10" s="216"/>
      <c r="E10" s="216" t="s">
        <v>1225</v>
      </c>
      <c r="F10" s="216" t="s">
        <v>878</v>
      </c>
      <c r="G10" s="216" t="s">
        <v>14357</v>
      </c>
      <c r="H10" s="217">
        <v>0</v>
      </c>
      <c r="I10" s="218" t="s">
        <v>2015</v>
      </c>
      <c r="J10" s="218" t="s">
        <v>13917</v>
      </c>
      <c r="K10" s="454"/>
      <c r="L10" s="454"/>
      <c r="M10" s="454"/>
      <c r="N10" s="454"/>
      <c r="O10" s="454"/>
      <c r="P10" s="219"/>
      <c r="Q10" s="455"/>
      <c r="R10" s="216" t="s">
        <v>959</v>
      </c>
      <c r="S10" s="224" t="str">
        <f t="shared" ca="1" si="0"/>
        <v>ID</v>
      </c>
      <c r="T10" s="224" t="str">
        <f ca="1">IF(B10="","",IF(ISERROR(MATCH($J10,[1]SorP!$B$1:$B$6230,0)),"",INDIRECT("'SorP'!$A$"&amp;MATCH($J10,[1]SorP!$B$1:$B$6230,0))))</f>
        <v>KG-GO</v>
      </c>
      <c r="U10" s="239"/>
      <c r="V10" s="456">
        <f>IF(C10="",NA(),MATCH($B10&amp;$C10,'[1]Smelter Look-up'!$J:$J,0))</f>
        <v>442</v>
      </c>
      <c r="W10" s="457"/>
      <c r="X10" s="457">
        <f t="shared" si="2"/>
        <v>0</v>
      </c>
      <c r="Y10" s="457"/>
      <c r="Z10" s="457"/>
      <c r="AB10" s="458" t="str">
        <f t="shared" si="1"/>
        <v>TinPT Artha Cipta Langgeng</v>
      </c>
    </row>
    <row r="11" spans="1:34" s="453" customFormat="1" ht="25.05" customHeight="1">
      <c r="A11" s="215" t="s">
        <v>885</v>
      </c>
      <c r="B11" s="216" t="s">
        <v>1251</v>
      </c>
      <c r="C11" s="220" t="s">
        <v>717</v>
      </c>
      <c r="D11" s="216"/>
      <c r="E11" s="216" t="s">
        <v>1225</v>
      </c>
      <c r="F11" s="216" t="s">
        <v>885</v>
      </c>
      <c r="G11" s="216" t="s">
        <v>14357</v>
      </c>
      <c r="H11" s="217">
        <v>0</v>
      </c>
      <c r="I11" s="218" t="s">
        <v>2015</v>
      </c>
      <c r="J11" s="218" t="s">
        <v>13917</v>
      </c>
      <c r="K11" s="454"/>
      <c r="L11" s="454"/>
      <c r="M11" s="454"/>
      <c r="N11" s="454"/>
      <c r="O11" s="454"/>
      <c r="P11" s="219"/>
      <c r="Q11" s="455"/>
      <c r="R11" s="216" t="s">
        <v>717</v>
      </c>
      <c r="S11" s="224" t="str">
        <f t="shared" ca="1" si="0"/>
        <v>ID</v>
      </c>
      <c r="T11" s="224" t="str">
        <f ca="1">IF(B11="","",IF(ISERROR(MATCH($J11,[1]SorP!$B$1:$B$6230,0)),"",INDIRECT("'SorP'!$A$"&amp;MATCH($J11,[1]SorP!$B$1:$B$6230,0))))</f>
        <v>KG-GO</v>
      </c>
      <c r="U11" s="239"/>
      <c r="V11" s="456">
        <f>IF(C11="",NA(),MATCH($B11&amp;$C11,'[1]Smelter Look-up'!$J:$J,0))</f>
        <v>459</v>
      </c>
      <c r="W11" s="457"/>
      <c r="X11" s="457">
        <f t="shared" si="2"/>
        <v>0</v>
      </c>
      <c r="Y11" s="457"/>
      <c r="Z11" s="457"/>
      <c r="AB11" s="458" t="str">
        <f t="shared" si="1"/>
        <v>TinPT Mitra Stania Prima</v>
      </c>
    </row>
    <row r="12" spans="1:34" s="453" customFormat="1" ht="25.05" customHeight="1">
      <c r="A12" s="215" t="s">
        <v>888</v>
      </c>
      <c r="B12" s="216" t="s">
        <v>1251</v>
      </c>
      <c r="C12" s="220" t="s">
        <v>2567</v>
      </c>
      <c r="D12" s="216"/>
      <c r="E12" s="216" t="s">
        <v>1225</v>
      </c>
      <c r="F12" s="216" t="s">
        <v>888</v>
      </c>
      <c r="G12" s="216" t="s">
        <v>14357</v>
      </c>
      <c r="H12" s="217">
        <v>0</v>
      </c>
      <c r="I12" s="218" t="s">
        <v>2015</v>
      </c>
      <c r="J12" s="218" t="s">
        <v>13917</v>
      </c>
      <c r="K12" s="454"/>
      <c r="L12" s="454"/>
      <c r="M12" s="454"/>
      <c r="N12" s="454"/>
      <c r="O12" s="454"/>
      <c r="P12" s="219"/>
      <c r="Q12" s="455"/>
      <c r="R12" s="216" t="s">
        <v>2567</v>
      </c>
      <c r="S12" s="224" t="str">
        <f t="shared" ca="1" si="0"/>
        <v>ID</v>
      </c>
      <c r="T12" s="224" t="str">
        <f ca="1">IF(B12="","",IF(ISERROR(MATCH($J12,[1]SorP!$B$1:$B$6230,0)),"",INDIRECT("'SorP'!$A$"&amp;MATCH($J12,[1]SorP!$B$1:$B$6230,0))))</f>
        <v>KG-GO</v>
      </c>
      <c r="U12" s="239"/>
      <c r="V12" s="456">
        <f>IF(C12="",NA(),MATCH($B12&amp;$C12,'[1]Smelter Look-up'!$J:$J,0))</f>
        <v>463</v>
      </c>
      <c r="W12" s="457"/>
      <c r="X12" s="457">
        <f t="shared" si="2"/>
        <v>0</v>
      </c>
      <c r="Y12" s="457"/>
      <c r="Z12" s="457"/>
      <c r="AB12" s="458" t="str">
        <f t="shared" si="1"/>
        <v>TinPT Refined Bangka Tin</v>
      </c>
    </row>
    <row r="13" spans="1:34" s="453" customFormat="1" ht="25.05" customHeight="1">
      <c r="A13" s="215" t="s">
        <v>890</v>
      </c>
      <c r="B13" s="216" t="s">
        <v>1251</v>
      </c>
      <c r="C13" s="220" t="s">
        <v>1284</v>
      </c>
      <c r="D13" s="216"/>
      <c r="E13" s="216" t="s">
        <v>1225</v>
      </c>
      <c r="F13" s="216" t="s">
        <v>890</v>
      </c>
      <c r="G13" s="216" t="s">
        <v>14357</v>
      </c>
      <c r="H13" s="217">
        <v>0</v>
      </c>
      <c r="I13" s="218" t="s">
        <v>2017</v>
      </c>
      <c r="J13" s="218" t="s">
        <v>13917</v>
      </c>
      <c r="K13" s="454"/>
      <c r="L13" s="454"/>
      <c r="M13" s="454"/>
      <c r="N13" s="454"/>
      <c r="O13" s="454"/>
      <c r="P13" s="219"/>
      <c r="Q13" s="455"/>
      <c r="R13" s="216" t="s">
        <v>1284</v>
      </c>
      <c r="S13" s="224" t="str">
        <f t="shared" ca="1" si="0"/>
        <v>ID</v>
      </c>
      <c r="T13" s="224" t="str">
        <f ca="1">IF(B13="","",IF(ISERROR(MATCH($J13,[1]SorP!$B$1:$B$6230,0)),"",INDIRECT("'SorP'!$A$"&amp;MATCH($J13,[1]SorP!$B$1:$B$6230,0))))</f>
        <v>KG-GO</v>
      </c>
      <c r="U13" s="239"/>
      <c r="V13" s="456">
        <f>IF(C13="",NA(),MATCH($B13&amp;$C13,'[1]Smelter Look-up'!$J:$J,0))</f>
        <v>465</v>
      </c>
      <c r="W13" s="457"/>
      <c r="X13" s="457">
        <f t="shared" si="2"/>
        <v>0</v>
      </c>
      <c r="Y13" s="457"/>
      <c r="Z13" s="457"/>
      <c r="AB13" s="458" t="str">
        <f t="shared" si="1"/>
        <v>TinPT Stanindo Inti Perkasa</v>
      </c>
    </row>
    <row r="14" spans="1:34" s="453" customFormat="1" ht="25.05" customHeight="1">
      <c r="A14" s="215" t="s">
        <v>914</v>
      </c>
      <c r="B14" s="216" t="s">
        <v>1251</v>
      </c>
      <c r="C14" s="220" t="s">
        <v>15507</v>
      </c>
      <c r="D14" s="216"/>
      <c r="E14" s="216" t="s">
        <v>1225</v>
      </c>
      <c r="F14" s="216" t="s">
        <v>914</v>
      </c>
      <c r="G14" s="216" t="s">
        <v>14357</v>
      </c>
      <c r="H14" s="217">
        <v>0</v>
      </c>
      <c r="I14" s="218" t="s">
        <v>2047</v>
      </c>
      <c r="J14" s="218" t="s">
        <v>6797</v>
      </c>
      <c r="K14" s="454"/>
      <c r="L14" s="454"/>
      <c r="M14" s="454"/>
      <c r="N14" s="454"/>
      <c r="O14" s="454"/>
      <c r="P14" s="219"/>
      <c r="Q14" s="455"/>
      <c r="R14" s="216" t="s">
        <v>15507</v>
      </c>
      <c r="S14" s="224" t="str">
        <f t="shared" ca="1" si="0"/>
        <v>ID</v>
      </c>
      <c r="T14" s="224" t="str">
        <f ca="1">IF(B14="","",IF(ISERROR(MATCH($J14,[1]SorP!$B$1:$B$6230,0)),"",INDIRECT("'SorP'!$A$"&amp;MATCH($J14,[1]SorP!$B$1:$B$6230,0))))</f>
        <v>RO-CV</v>
      </c>
      <c r="U14" s="239"/>
      <c r="V14" s="456">
        <f>IF(C14="",NA(),MATCH($B14&amp;$C14,'[1]Smelter Look-up'!$J:$J,0))</f>
        <v>469</v>
      </c>
      <c r="W14" s="457"/>
      <c r="X14" s="457">
        <f t="shared" si="2"/>
        <v>0</v>
      </c>
      <c r="Y14" s="457"/>
      <c r="Z14" s="457"/>
      <c r="AB14" s="458" t="str">
        <f t="shared" si="1"/>
        <v>TinPT Timah (Persero) Tbk Kundur</v>
      </c>
    </row>
    <row r="15" spans="1:34" s="453" customFormat="1" ht="25.05" customHeight="1">
      <c r="A15" s="215" t="s">
        <v>891</v>
      </c>
      <c r="B15" s="216" t="s">
        <v>1251</v>
      </c>
      <c r="C15" s="220" t="s">
        <v>15508</v>
      </c>
      <c r="D15" s="216"/>
      <c r="E15" s="216" t="s">
        <v>1225</v>
      </c>
      <c r="F15" s="216" t="s">
        <v>891</v>
      </c>
      <c r="G15" s="216" t="s">
        <v>14357</v>
      </c>
      <c r="H15" s="217">
        <v>0</v>
      </c>
      <c r="I15" s="218" t="s">
        <v>2049</v>
      </c>
      <c r="J15" s="218" t="s">
        <v>13917</v>
      </c>
      <c r="K15" s="454"/>
      <c r="L15" s="454"/>
      <c r="M15" s="454"/>
      <c r="N15" s="454"/>
      <c r="O15" s="454"/>
      <c r="P15" s="219"/>
      <c r="Q15" s="455"/>
      <c r="R15" s="216" t="s">
        <v>15508</v>
      </c>
      <c r="S15" s="224" t="str">
        <f t="shared" ca="1" si="0"/>
        <v>ID</v>
      </c>
      <c r="T15" s="224" t="str">
        <f ca="1">IF(B15="","",IF(ISERROR(MATCH($J15,[1]SorP!$B$1:$B$6230,0)),"",INDIRECT("'SorP'!$A$"&amp;MATCH($J15,[1]SorP!$B$1:$B$6230,0))))</f>
        <v>KG-GO</v>
      </c>
      <c r="U15" s="239"/>
      <c r="V15" s="456">
        <f>IF(C15="",NA(),MATCH($B15&amp;$C15,'[1]Smelter Look-up'!$J:$J,0))</f>
        <v>470</v>
      </c>
      <c r="W15" s="457"/>
      <c r="X15" s="457">
        <f t="shared" si="2"/>
        <v>0</v>
      </c>
      <c r="Y15" s="457"/>
      <c r="Z15" s="457"/>
      <c r="AB15" s="458" t="str">
        <f t="shared" si="1"/>
        <v>TinPT Timah (Persero) Tbk Mentok</v>
      </c>
    </row>
    <row r="16" spans="1:34" s="453" customFormat="1" ht="25.05" customHeight="1">
      <c r="A16" s="215" t="s">
        <v>892</v>
      </c>
      <c r="B16" s="216" t="s">
        <v>1251</v>
      </c>
      <c r="C16" s="220" t="s">
        <v>600</v>
      </c>
      <c r="D16" s="216"/>
      <c r="E16" s="216" t="s">
        <v>1225</v>
      </c>
      <c r="F16" s="216" t="s">
        <v>892</v>
      </c>
      <c r="G16" s="216" t="s">
        <v>14357</v>
      </c>
      <c r="H16" s="217">
        <v>0</v>
      </c>
      <c r="I16" s="218" t="s">
        <v>2017</v>
      </c>
      <c r="J16" s="218" t="s">
        <v>13917</v>
      </c>
      <c r="K16" s="454"/>
      <c r="L16" s="454"/>
      <c r="M16" s="454"/>
      <c r="N16" s="454"/>
      <c r="O16" s="454"/>
      <c r="P16" s="219"/>
      <c r="Q16" s="455"/>
      <c r="R16" s="216" t="s">
        <v>600</v>
      </c>
      <c r="S16" s="224" t="str">
        <f t="shared" ca="1" si="0"/>
        <v>ID</v>
      </c>
      <c r="T16" s="224" t="str">
        <f ca="1">IF(B16="","",IF(ISERROR(MATCH($J16,[1]SorP!$B$1:$B$6230,0)),"",INDIRECT("'SorP'!$A$"&amp;MATCH($J16,[1]SorP!$B$1:$B$6230,0))))</f>
        <v>KG-GO</v>
      </c>
      <c r="U16" s="239"/>
      <c r="V16" s="456">
        <f>IF(C16="",NA(),MATCH($B16&amp;$C16,'[1]Smelter Look-up'!$J:$J,0))</f>
        <v>471</v>
      </c>
      <c r="W16" s="457"/>
      <c r="X16" s="457">
        <f t="shared" si="2"/>
        <v>0</v>
      </c>
      <c r="Y16" s="457"/>
      <c r="Z16" s="457"/>
      <c r="AB16" s="458" t="str">
        <f t="shared" si="1"/>
        <v>TinPT Tinindo Inter Nusa</v>
      </c>
    </row>
    <row r="17" spans="1:28" s="453" customFormat="1" ht="25.05" customHeight="1">
      <c r="A17" s="215" t="s">
        <v>896</v>
      </c>
      <c r="B17" s="216" t="s">
        <v>1251</v>
      </c>
      <c r="C17" s="220" t="s">
        <v>1148</v>
      </c>
      <c r="D17" s="216"/>
      <c r="E17" s="216" t="s">
        <v>1004</v>
      </c>
      <c r="F17" s="216" t="s">
        <v>896</v>
      </c>
      <c r="G17" s="216" t="s">
        <v>14357</v>
      </c>
      <c r="H17" s="217">
        <v>0</v>
      </c>
      <c r="I17" s="218" t="s">
        <v>2051</v>
      </c>
      <c r="J17" s="218" t="s">
        <v>2052</v>
      </c>
      <c r="K17" s="454"/>
      <c r="L17" s="454"/>
      <c r="M17" s="454"/>
      <c r="N17" s="454"/>
      <c r="O17" s="454"/>
      <c r="P17" s="219"/>
      <c r="Q17" s="455"/>
      <c r="R17" s="216" t="s">
        <v>1148</v>
      </c>
      <c r="S17" s="224" t="str">
        <f t="shared" ca="1" si="0"/>
        <v>TH</v>
      </c>
      <c r="T17" s="224" t="str">
        <f ca="1">IF(B17="","",IF(ISERROR(MATCH($J17,[1]SorP!$B$1:$B$6230,0)),"",INDIRECT("'SorP'!$A$"&amp;MATCH($J17,[1]SorP!$B$1:$B$6230,0))))</f>
        <v>PH-SAR</v>
      </c>
      <c r="U17" s="239"/>
      <c r="V17" s="456">
        <f>IF(C17="",NA(),MATCH($B17&amp;$C17,'[1]Smelter Look-up'!$J:$J,0))</f>
        <v>483</v>
      </c>
      <c r="W17" s="457"/>
      <c r="X17" s="457">
        <f t="shared" si="2"/>
        <v>0</v>
      </c>
      <c r="Y17" s="457"/>
      <c r="Z17" s="457"/>
      <c r="AB17" s="458" t="str">
        <f t="shared" si="1"/>
        <v>TinThaisarco</v>
      </c>
    </row>
    <row r="18" spans="1:28" s="453" customFormat="1" ht="25.05" customHeight="1">
      <c r="A18" s="215" t="s">
        <v>897</v>
      </c>
      <c r="B18" s="216" t="s">
        <v>1251</v>
      </c>
      <c r="C18" s="220" t="s">
        <v>3227</v>
      </c>
      <c r="D18" s="216"/>
      <c r="E18" s="216" t="s">
        <v>1216</v>
      </c>
      <c r="F18" s="216" t="s">
        <v>897</v>
      </c>
      <c r="G18" s="216" t="s">
        <v>14357</v>
      </c>
      <c r="H18" s="217">
        <v>0</v>
      </c>
      <c r="I18" s="218" t="s">
        <v>2014</v>
      </c>
      <c r="J18" s="218" t="s">
        <v>2020</v>
      </c>
      <c r="K18" s="454"/>
      <c r="L18" s="454"/>
      <c r="M18" s="454"/>
      <c r="N18" s="454"/>
      <c r="O18" s="454"/>
      <c r="P18" s="219"/>
      <c r="Q18" s="455"/>
      <c r="R18" s="216" t="s">
        <v>3227</v>
      </c>
      <c r="S18" s="224" t="str">
        <f t="shared" ca="1" si="0"/>
        <v>BR</v>
      </c>
      <c r="T18" s="224" t="str">
        <f ca="1">IF(B18="","",IF(ISERROR(MATCH($J18,[1]SorP!$B$1:$B$6230,0)),"",INDIRECT("'SorP'!$A$"&amp;MATCH($J18,[1]SorP!$B$1:$B$6230,0))))</f>
        <v>RU-KHA</v>
      </c>
      <c r="U18" s="239"/>
      <c r="V18" s="456">
        <f>IF(C18="",NA(),MATCH($B18&amp;$C18,'[1]Smelter Look-up'!$J:$J,0))</f>
        <v>490</v>
      </c>
      <c r="W18" s="457"/>
      <c r="X18" s="457">
        <f t="shared" si="2"/>
        <v>0</v>
      </c>
      <c r="Y18" s="457"/>
      <c r="Z18" s="457"/>
      <c r="AB18" s="458" t="str">
        <f t="shared" si="1"/>
        <v>TinWhite Solder Metalurgia e Mineracao Ltda.</v>
      </c>
    </row>
    <row r="19" spans="1:28" s="453" customFormat="1" ht="25.05" customHeight="1">
      <c r="A19" s="215" t="s">
        <v>899</v>
      </c>
      <c r="B19" s="216" t="s">
        <v>1251</v>
      </c>
      <c r="C19" s="220" t="s">
        <v>2972</v>
      </c>
      <c r="D19" s="216"/>
      <c r="E19" s="216" t="s">
        <v>1220</v>
      </c>
      <c r="F19" s="216" t="s">
        <v>899</v>
      </c>
      <c r="G19" s="216" t="s">
        <v>14357</v>
      </c>
      <c r="H19" s="217">
        <v>0</v>
      </c>
      <c r="I19" s="218" t="s">
        <v>3109</v>
      </c>
      <c r="J19" s="218" t="s">
        <v>15509</v>
      </c>
      <c r="K19" s="454"/>
      <c r="L19" s="454"/>
      <c r="M19" s="454"/>
      <c r="N19" s="454"/>
      <c r="O19" s="454"/>
      <c r="P19" s="219"/>
      <c r="Q19" s="455"/>
      <c r="R19" s="216" t="s">
        <v>2972</v>
      </c>
      <c r="S19" s="224" t="str">
        <f t="shared" ca="1" si="0"/>
        <v>CN</v>
      </c>
      <c r="T19" s="224" t="str">
        <f ca="1">IF(B19="","",IF(ISERROR(MATCH($J19,[1]SorP!$B$1:$B$6230,0)),"",INDIRECT("'SorP'!$A$"&amp;MATCH($J19,[1]SorP!$B$1:$B$6230,0))))</f>
        <v>ZA-NL</v>
      </c>
      <c r="U19" s="239"/>
      <c r="V19" s="456">
        <f>IF(C19="",NA(),MATCH($B19&amp;$C19,'[1]Smelter Look-up'!$J:$J,0))</f>
        <v>502</v>
      </c>
      <c r="W19" s="457"/>
      <c r="X19" s="457">
        <f t="shared" si="2"/>
        <v>0</v>
      </c>
      <c r="Y19" s="457"/>
      <c r="Z19" s="457"/>
      <c r="AB19" s="458" t="str">
        <f t="shared" si="1"/>
        <v>TinYunnan Tin Company Limited</v>
      </c>
    </row>
    <row r="20" spans="1:28" s="453" customFormat="1" ht="25.05" customHeight="1">
      <c r="A20" s="215" t="s">
        <v>1545</v>
      </c>
      <c r="B20" s="216" t="s">
        <v>1251</v>
      </c>
      <c r="C20" s="220" t="s">
        <v>1544</v>
      </c>
      <c r="D20" s="216"/>
      <c r="E20" s="216" t="s">
        <v>1225</v>
      </c>
      <c r="F20" s="216" t="s">
        <v>1545</v>
      </c>
      <c r="G20" s="216" t="s">
        <v>14357</v>
      </c>
      <c r="H20" s="217">
        <v>0</v>
      </c>
      <c r="I20" s="218" t="s">
        <v>2015</v>
      </c>
      <c r="J20" s="218" t="s">
        <v>13917</v>
      </c>
      <c r="K20" s="454"/>
      <c r="L20" s="454"/>
      <c r="M20" s="454"/>
      <c r="N20" s="454"/>
      <c r="O20" s="454"/>
      <c r="P20" s="219"/>
      <c r="Q20" s="455"/>
      <c r="R20" s="216" t="s">
        <v>1544</v>
      </c>
      <c r="S20" s="224" t="str">
        <f t="shared" ca="1" si="0"/>
        <v>ID</v>
      </c>
      <c r="T20" s="224" t="str">
        <f ca="1">IF(B20="","",IF(ISERROR(MATCH($J20,[1]SorP!$B$1:$B$6230,0)),"",INDIRECT("'SorP'!$A$"&amp;MATCH($J20,[1]SorP!$B$1:$B$6230,0))))</f>
        <v>KG-GO</v>
      </c>
      <c r="U20" s="239"/>
      <c r="V20" s="456">
        <f>IF(C20="",NA(),MATCH($B20&amp;$C20,'[1]Smelter Look-up'!$J:$J,0))</f>
        <v>443</v>
      </c>
      <c r="W20" s="457"/>
      <c r="X20" s="457">
        <f t="shared" si="2"/>
        <v>0</v>
      </c>
      <c r="Y20" s="457"/>
      <c r="Z20" s="457"/>
      <c r="AB20" s="458" t="str">
        <f t="shared" si="1"/>
        <v>TinPT ATD Makmur Mandiri Jaya</v>
      </c>
    </row>
    <row r="21" spans="1:28" s="453" customFormat="1" ht="25.05" customHeight="1">
      <c r="A21" s="215" t="s">
        <v>2707</v>
      </c>
      <c r="B21" s="216" t="s">
        <v>1251</v>
      </c>
      <c r="C21" s="220" t="s">
        <v>2706</v>
      </c>
      <c r="D21" s="216"/>
      <c r="E21" s="216" t="s">
        <v>1225</v>
      </c>
      <c r="F21" s="216" t="s">
        <v>2707</v>
      </c>
      <c r="G21" s="216" t="s">
        <v>14357</v>
      </c>
      <c r="H21" s="217">
        <v>0</v>
      </c>
      <c r="I21" s="218" t="s">
        <v>2017</v>
      </c>
      <c r="J21" s="218" t="s">
        <v>13917</v>
      </c>
      <c r="K21" s="454"/>
      <c r="L21" s="454"/>
      <c r="M21" s="454"/>
      <c r="N21" s="454"/>
      <c r="O21" s="454"/>
      <c r="P21" s="219"/>
      <c r="Q21" s="455"/>
      <c r="R21" s="216" t="s">
        <v>2706</v>
      </c>
      <c r="S21" s="224" t="str">
        <f t="shared" ca="1" si="0"/>
        <v>ID</v>
      </c>
      <c r="T21" s="224" t="str">
        <f ca="1">IF(B21="","",IF(ISERROR(MATCH($J21,[1]SorP!$B$1:$B$6230,0)),"",INDIRECT("'SorP'!$A$"&amp;MATCH($J21,[1]SorP!$B$1:$B$6230,0))))</f>
        <v>KG-GO</v>
      </c>
      <c r="U21" s="239"/>
      <c r="V21" s="456">
        <f>IF(C21="",NA(),MATCH($B21&amp;$C21,'[1]Smelter Look-up'!$J:$J,0))</f>
        <v>374</v>
      </c>
      <c r="W21" s="457"/>
      <c r="X21" s="457">
        <f t="shared" si="2"/>
        <v>0</v>
      </c>
      <c r="Y21" s="457"/>
      <c r="Z21" s="457"/>
      <c r="AB21" s="458" t="str">
        <f t="shared" si="1"/>
        <v>TinCV Tiga Sekawan</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ref="S5:S68" ca="1" si="3">IF(B22="","",IF(ISERROR(MATCH($E22,CL,0)),"Unknown",INDIRECT("'C'!$A$"&amp;MATCH($E22,CL,0)+1)))</f>
        <v/>
      </c>
      <c r="T22" s="224" t="str">
        <f ca="1">IF(B22="","",IF(ISERROR(MATCH($J22,SorP!$B$1:$B$6230,0)),"",INDIRECT("'SorP'!$A$"&amp;MATCH($J22,SorP!$B$1:$B$6230,0))))</f>
        <v/>
      </c>
      <c r="U22" s="239"/>
      <c r="V22" s="269" t="e">
        <f>IF(C22="",NA(),MATCH($B22&amp;$C22,'Smelter Look-up'!$J:$J,0))</f>
        <v>#N/A</v>
      </c>
      <c r="W22" s="270"/>
      <c r="X22" s="270">
        <f t="shared" ref="X5:X68" ca="1" si="4">IF(AND(C22="Smelter not listed",OR(LEN(D22)=0,LEN(E22)=0)),1,0)</f>
        <v>0</v>
      </c>
      <c r="Y22" s="270"/>
      <c r="Z22" s="270"/>
      <c r="AB22" s="272" t="str">
        <f t="shared" ref="AB5:AB68" si="5">B22&amp;C22</f>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3"/>
        <v/>
      </c>
      <c r="T23" s="224" t="str">
        <f ca="1">IF(B23="","",IF(ISERROR(MATCH($J23,SorP!$B$1:$B$6230,0)),"",INDIRECT("'SorP'!$A$"&amp;MATCH($J23,SorP!$B$1:$B$6230,0))))</f>
        <v/>
      </c>
      <c r="U23" s="239"/>
      <c r="V23" s="269" t="e">
        <f>IF(C23="",NA(),MATCH($B23&amp;$C23,'Smelter Look-up'!$J:$J,0))</f>
        <v>#N/A</v>
      </c>
      <c r="W23" s="270"/>
      <c r="X23" s="270">
        <f t="shared" ca="1" si="4"/>
        <v>0</v>
      </c>
      <c r="Y23" s="270"/>
      <c r="Z23" s="270"/>
      <c r="AB23" s="272" t="str">
        <f t="shared" si="5"/>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3"/>
        <v/>
      </c>
      <c r="T24" s="224" t="str">
        <f ca="1">IF(B24="","",IF(ISERROR(MATCH($J24,SorP!$B$1:$B$6230,0)),"",INDIRECT("'SorP'!$A$"&amp;MATCH($J24,SorP!$B$1:$B$6230,0))))</f>
        <v/>
      </c>
      <c r="U24" s="239"/>
      <c r="V24" s="269" t="e">
        <f>IF(C24="",NA(),MATCH($B24&amp;$C24,'Smelter Look-up'!$J:$J,0))</f>
        <v>#N/A</v>
      </c>
      <c r="W24" s="270"/>
      <c r="X24" s="270">
        <f t="shared" ca="1" si="4"/>
        <v>0</v>
      </c>
      <c r="Y24" s="270"/>
      <c r="Z24" s="270"/>
      <c r="AB24" s="272" t="str">
        <f t="shared" si="5"/>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3"/>
        <v/>
      </c>
      <c r="T25" s="224" t="str">
        <f ca="1">IF(B25="","",IF(ISERROR(MATCH($J25,SorP!$B$1:$B$6230,0)),"",INDIRECT("'SorP'!$A$"&amp;MATCH($J25,SorP!$B$1:$B$6230,0))))</f>
        <v/>
      </c>
      <c r="U25" s="239"/>
      <c r="V25" s="269" t="e">
        <f>IF(C25="",NA(),MATCH($B25&amp;$C25,'Smelter Look-up'!$J:$J,0))</f>
        <v>#N/A</v>
      </c>
      <c r="W25" s="270"/>
      <c r="X25" s="270">
        <f t="shared" ca="1" si="4"/>
        <v>0</v>
      </c>
      <c r="Y25" s="270"/>
      <c r="Z25" s="270"/>
      <c r="AB25" s="272" t="str">
        <f t="shared" si="5"/>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3"/>
        <v/>
      </c>
      <c r="T26" s="224" t="str">
        <f ca="1">IF(B26="","",IF(ISERROR(MATCH($J26,SorP!$B$1:$B$6230,0)),"",INDIRECT("'SorP'!$A$"&amp;MATCH($J26,SorP!$B$1:$B$6230,0))))</f>
        <v/>
      </c>
      <c r="U26" s="239"/>
      <c r="V26" s="269" t="e">
        <f>IF(C26="",NA(),MATCH($B26&amp;$C26,'Smelter Look-up'!$J:$J,0))</f>
        <v>#N/A</v>
      </c>
      <c r="W26" s="270"/>
      <c r="X26" s="270">
        <f t="shared" ca="1" si="4"/>
        <v>0</v>
      </c>
      <c r="Y26" s="270"/>
      <c r="Z26" s="270"/>
      <c r="AB26" s="272" t="str">
        <f t="shared" si="5"/>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3"/>
        <v/>
      </c>
      <c r="T27" s="224" t="str">
        <f ca="1">IF(B27="","",IF(ISERROR(MATCH($J27,SorP!$B$1:$B$6230,0)),"",INDIRECT("'SorP'!$A$"&amp;MATCH($J27,SorP!$B$1:$B$6230,0))))</f>
        <v/>
      </c>
      <c r="U27" s="239"/>
      <c r="V27" s="269" t="e">
        <f>IF(C27="",NA(),MATCH($B27&amp;$C27,'Smelter Look-up'!$J:$J,0))</f>
        <v>#N/A</v>
      </c>
      <c r="W27" s="270"/>
      <c r="X27" s="270">
        <f t="shared" ca="1" si="4"/>
        <v>0</v>
      </c>
      <c r="Y27" s="270"/>
      <c r="Z27" s="270"/>
      <c r="AB27" s="272" t="str">
        <f t="shared" si="5"/>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3"/>
        <v/>
      </c>
      <c r="T28" s="224" t="str">
        <f ca="1">IF(B28="","",IF(ISERROR(MATCH($J28,SorP!$B$1:$B$6230,0)),"",INDIRECT("'SorP'!$A$"&amp;MATCH($J28,SorP!$B$1:$B$6230,0))))</f>
        <v/>
      </c>
      <c r="U28" s="239"/>
      <c r="V28" s="269" t="e">
        <f>IF(C28="",NA(),MATCH($B28&amp;$C28,'Smelter Look-up'!$J:$J,0))</f>
        <v>#N/A</v>
      </c>
      <c r="W28" s="270"/>
      <c r="X28" s="270">
        <f t="shared" ca="1" si="4"/>
        <v>0</v>
      </c>
      <c r="Y28" s="270"/>
      <c r="Z28" s="270"/>
      <c r="AB28" s="272" t="str">
        <f t="shared" si="5"/>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3"/>
        <v/>
      </c>
      <c r="T29" s="224" t="str">
        <f ca="1">IF(B29="","",IF(ISERROR(MATCH($J29,SorP!$B$1:$B$6230,0)),"",INDIRECT("'SorP'!$A$"&amp;MATCH($J29,SorP!$B$1:$B$6230,0))))</f>
        <v/>
      </c>
      <c r="U29" s="239"/>
      <c r="V29" s="269" t="e">
        <f>IF(C29="",NA(),MATCH($B29&amp;$C29,'Smelter Look-up'!$J:$J,0))</f>
        <v>#N/A</v>
      </c>
      <c r="W29" s="270"/>
      <c r="X29" s="270">
        <f t="shared" ca="1" si="4"/>
        <v>0</v>
      </c>
      <c r="Y29" s="270"/>
      <c r="Z29" s="270"/>
      <c r="AB29" s="272" t="str">
        <f t="shared" si="5"/>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3"/>
        <v/>
      </c>
      <c r="T30" s="224" t="str">
        <f ca="1">IF(B30="","",IF(ISERROR(MATCH($J30,SorP!$B$1:$B$6230,0)),"",INDIRECT("'SorP'!$A$"&amp;MATCH($J30,SorP!$B$1:$B$6230,0))))</f>
        <v/>
      </c>
      <c r="U30" s="239"/>
      <c r="V30" s="269" t="e">
        <f>IF(C30="",NA(),MATCH($B30&amp;$C30,'Smelter Look-up'!$J:$J,0))</f>
        <v>#N/A</v>
      </c>
      <c r="W30" s="270"/>
      <c r="X30" s="270">
        <f t="shared" ca="1" si="4"/>
        <v>0</v>
      </c>
      <c r="Y30" s="270"/>
      <c r="Z30" s="270"/>
      <c r="AB30" s="272" t="str">
        <f t="shared" si="5"/>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3"/>
        <v/>
      </c>
      <c r="T31" s="224" t="str">
        <f ca="1">IF(B31="","",IF(ISERROR(MATCH($J31,SorP!$B$1:$B$6230,0)),"",INDIRECT("'SorP'!$A$"&amp;MATCH($J31,SorP!$B$1:$B$6230,0))))</f>
        <v/>
      </c>
      <c r="U31" s="239"/>
      <c r="V31" s="269" t="e">
        <f>IF(C31="",NA(),MATCH($B31&amp;$C31,'Smelter Look-up'!$J:$J,0))</f>
        <v>#N/A</v>
      </c>
      <c r="W31" s="270"/>
      <c r="X31" s="270">
        <f t="shared" ca="1" si="4"/>
        <v>0</v>
      </c>
      <c r="Y31" s="270"/>
      <c r="Z31" s="270"/>
      <c r="AB31" s="272" t="str">
        <f t="shared" si="5"/>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3"/>
        <v/>
      </c>
      <c r="T32" s="224" t="str">
        <f ca="1">IF(B32="","",IF(ISERROR(MATCH($J32,SorP!$B$1:$B$6230,0)),"",INDIRECT("'SorP'!$A$"&amp;MATCH($J32,SorP!$B$1:$B$6230,0))))</f>
        <v/>
      </c>
      <c r="U32" s="239"/>
      <c r="V32" s="269" t="e">
        <f>IF(C32="",NA(),MATCH($B32&amp;$C32,'Smelter Look-up'!$J:$J,0))</f>
        <v>#N/A</v>
      </c>
      <c r="W32" s="270"/>
      <c r="X32" s="270">
        <f t="shared" ca="1" si="4"/>
        <v>0</v>
      </c>
      <c r="Y32" s="270"/>
      <c r="Z32" s="270"/>
      <c r="AB32" s="272" t="str">
        <f t="shared" si="5"/>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3"/>
        <v/>
      </c>
      <c r="T33" s="224" t="str">
        <f ca="1">IF(B33="","",IF(ISERROR(MATCH($J33,SorP!$B$1:$B$6230,0)),"",INDIRECT("'SorP'!$A$"&amp;MATCH($J33,SorP!$B$1:$B$6230,0))))</f>
        <v/>
      </c>
      <c r="U33" s="239"/>
      <c r="V33" s="269" t="e">
        <f>IF(C33="",NA(),MATCH($B33&amp;$C33,'Smelter Look-up'!$J:$J,0))</f>
        <v>#N/A</v>
      </c>
      <c r="W33" s="270"/>
      <c r="X33" s="270">
        <f t="shared" ca="1" si="4"/>
        <v>0</v>
      </c>
      <c r="Y33" s="270"/>
      <c r="Z33" s="270"/>
      <c r="AB33" s="272" t="str">
        <f t="shared" si="5"/>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3"/>
        <v/>
      </c>
      <c r="T34" s="224" t="str">
        <f ca="1">IF(B34="","",IF(ISERROR(MATCH($J34,SorP!$B$1:$B$6230,0)),"",INDIRECT("'SorP'!$A$"&amp;MATCH($J34,SorP!$B$1:$B$6230,0))))</f>
        <v/>
      </c>
      <c r="U34" s="239"/>
      <c r="V34" s="269" t="e">
        <f>IF(C34="",NA(),MATCH($B34&amp;$C34,'Smelter Look-up'!$J:$J,0))</f>
        <v>#N/A</v>
      </c>
      <c r="W34" s="270"/>
      <c r="X34" s="270">
        <f t="shared" ca="1" si="4"/>
        <v>0</v>
      </c>
      <c r="Y34" s="270"/>
      <c r="Z34" s="270"/>
      <c r="AB34" s="272" t="str">
        <f t="shared" si="5"/>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3"/>
        <v/>
      </c>
      <c r="T35" s="224" t="str">
        <f ca="1">IF(B35="","",IF(ISERROR(MATCH($J35,SorP!$B$1:$B$6230,0)),"",INDIRECT("'SorP'!$A$"&amp;MATCH($J35,SorP!$B$1:$B$6230,0))))</f>
        <v/>
      </c>
      <c r="U35" s="239"/>
      <c r="V35" s="269" t="e">
        <f>IF(C35="",NA(),MATCH($B35&amp;$C35,'Smelter Look-up'!$J:$J,0))</f>
        <v>#N/A</v>
      </c>
      <c r="W35" s="270"/>
      <c r="X35" s="270">
        <f t="shared" ca="1" si="4"/>
        <v>0</v>
      </c>
      <c r="Y35" s="270"/>
      <c r="Z35" s="270"/>
      <c r="AB35" s="272" t="str">
        <f t="shared" si="5"/>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3"/>
        <v/>
      </c>
      <c r="T36" s="224" t="str">
        <f ca="1">IF(B36="","",IF(ISERROR(MATCH($J36,SorP!$B$1:$B$6230,0)),"",INDIRECT("'SorP'!$A$"&amp;MATCH($J36,SorP!$B$1:$B$6230,0))))</f>
        <v/>
      </c>
      <c r="U36" s="239"/>
      <c r="V36" s="269" t="e">
        <f>IF(C36="",NA(),MATCH($B36&amp;$C36,'Smelter Look-up'!$J:$J,0))</f>
        <v>#N/A</v>
      </c>
      <c r="W36" s="270"/>
      <c r="X36" s="270">
        <f t="shared" ca="1" si="4"/>
        <v>0</v>
      </c>
      <c r="Y36" s="270"/>
      <c r="Z36" s="270"/>
      <c r="AB36" s="272" t="str">
        <f t="shared" si="5"/>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3"/>
        <v/>
      </c>
      <c r="T37" s="224" t="str">
        <f ca="1">IF(B37="","",IF(ISERROR(MATCH($J37,SorP!$B$1:$B$6230,0)),"",INDIRECT("'SorP'!$A$"&amp;MATCH($J37,SorP!$B$1:$B$6230,0))))</f>
        <v/>
      </c>
      <c r="U37" s="239"/>
      <c r="V37" s="269" t="e">
        <f>IF(C37="",NA(),MATCH($B37&amp;$C37,'Smelter Look-up'!$J:$J,0))</f>
        <v>#N/A</v>
      </c>
      <c r="W37" s="270"/>
      <c r="X37" s="270">
        <f t="shared" ca="1" si="4"/>
        <v>0</v>
      </c>
      <c r="Y37" s="270"/>
      <c r="Z37" s="270"/>
      <c r="AB37" s="272" t="str">
        <f t="shared" si="5"/>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3"/>
        <v/>
      </c>
      <c r="T38" s="224" t="str">
        <f ca="1">IF(B38="","",IF(ISERROR(MATCH($J38,SorP!$B$1:$B$6230,0)),"",INDIRECT("'SorP'!$A$"&amp;MATCH($J38,SorP!$B$1:$B$6230,0))))</f>
        <v/>
      </c>
      <c r="U38" s="239"/>
      <c r="V38" s="269" t="e">
        <f>IF(C38="",NA(),MATCH($B38&amp;$C38,'Smelter Look-up'!$J:$J,0))</f>
        <v>#N/A</v>
      </c>
      <c r="W38" s="270"/>
      <c r="X38" s="270">
        <f t="shared" ca="1" si="4"/>
        <v>0</v>
      </c>
      <c r="Y38" s="270"/>
      <c r="Z38" s="270"/>
      <c r="AB38" s="272" t="str">
        <f t="shared" si="5"/>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3"/>
        <v/>
      </c>
      <c r="T39" s="224" t="str">
        <f ca="1">IF(B39="","",IF(ISERROR(MATCH($J39,SorP!$B$1:$B$6230,0)),"",INDIRECT("'SorP'!$A$"&amp;MATCH($J39,SorP!$B$1:$B$6230,0))))</f>
        <v/>
      </c>
      <c r="U39" s="239"/>
      <c r="V39" s="269" t="e">
        <f>IF(C39="",NA(),MATCH($B39&amp;$C39,'Smelter Look-up'!$J:$J,0))</f>
        <v>#N/A</v>
      </c>
      <c r="W39" s="270"/>
      <c r="X39" s="270">
        <f t="shared" ca="1" si="4"/>
        <v>0</v>
      </c>
      <c r="Y39" s="270"/>
      <c r="Z39" s="270"/>
      <c r="AB39" s="272" t="str">
        <f t="shared" si="5"/>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3"/>
        <v/>
      </c>
      <c r="T40" s="224" t="str">
        <f ca="1">IF(B40="","",IF(ISERROR(MATCH($J40,SorP!$B$1:$B$6230,0)),"",INDIRECT("'SorP'!$A$"&amp;MATCH($J40,SorP!$B$1:$B$6230,0))))</f>
        <v/>
      </c>
      <c r="U40" s="239"/>
      <c r="V40" s="269" t="e">
        <f>IF(C40="",NA(),MATCH($B40&amp;$C40,'Smelter Look-up'!$J:$J,0))</f>
        <v>#N/A</v>
      </c>
      <c r="W40" s="270"/>
      <c r="X40" s="270">
        <f t="shared" ca="1" si="4"/>
        <v>0</v>
      </c>
      <c r="Y40" s="270"/>
      <c r="Z40" s="270"/>
      <c r="AB40" s="272" t="str">
        <f t="shared" si="5"/>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3"/>
        <v/>
      </c>
      <c r="T41" s="224" t="str">
        <f ca="1">IF(B41="","",IF(ISERROR(MATCH($J41,SorP!$B$1:$B$6230,0)),"",INDIRECT("'SorP'!$A$"&amp;MATCH($J41,SorP!$B$1:$B$6230,0))))</f>
        <v/>
      </c>
      <c r="U41" s="239"/>
      <c r="V41" s="269" t="e">
        <f>IF(C41="",NA(),MATCH($B41&amp;$C41,'Smelter Look-up'!$J:$J,0))</f>
        <v>#N/A</v>
      </c>
      <c r="W41" s="270"/>
      <c r="X41" s="270">
        <f t="shared" ca="1" si="4"/>
        <v>0</v>
      </c>
      <c r="Y41" s="270"/>
      <c r="Z41" s="270"/>
      <c r="AB41" s="272" t="str">
        <f t="shared" si="5"/>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3"/>
        <v/>
      </c>
      <c r="T42" s="224" t="str">
        <f ca="1">IF(B42="","",IF(ISERROR(MATCH($J42,SorP!$B$1:$B$6230,0)),"",INDIRECT("'SorP'!$A$"&amp;MATCH($J42,SorP!$B$1:$B$6230,0))))</f>
        <v/>
      </c>
      <c r="U42" s="239"/>
      <c r="V42" s="269" t="e">
        <f>IF(C42="",NA(),MATCH($B42&amp;$C42,'Smelter Look-up'!$J:$J,0))</f>
        <v>#N/A</v>
      </c>
      <c r="W42" s="270"/>
      <c r="X42" s="270">
        <f t="shared" ca="1" si="4"/>
        <v>0</v>
      </c>
      <c r="Y42" s="270"/>
      <c r="Z42" s="270"/>
      <c r="AB42" s="272" t="str">
        <f t="shared" si="5"/>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3"/>
        <v/>
      </c>
      <c r="T43" s="224" t="str">
        <f ca="1">IF(B43="","",IF(ISERROR(MATCH($J43,SorP!$B$1:$B$6230,0)),"",INDIRECT("'SorP'!$A$"&amp;MATCH($J43,SorP!$B$1:$B$6230,0))))</f>
        <v/>
      </c>
      <c r="U43" s="239"/>
      <c r="V43" s="269" t="e">
        <f>IF(C43="",NA(),MATCH($B43&amp;$C43,'Smelter Look-up'!$J:$J,0))</f>
        <v>#N/A</v>
      </c>
      <c r="W43" s="270"/>
      <c r="X43" s="270">
        <f t="shared" ca="1" si="4"/>
        <v>0</v>
      </c>
      <c r="Y43" s="270"/>
      <c r="Z43" s="270"/>
      <c r="AB43" s="272" t="str">
        <f t="shared" si="5"/>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3"/>
        <v/>
      </c>
      <c r="T44" s="224" t="str">
        <f ca="1">IF(B44="","",IF(ISERROR(MATCH($J44,SorP!$B$1:$B$6230,0)),"",INDIRECT("'SorP'!$A$"&amp;MATCH($J44,SorP!$B$1:$B$6230,0))))</f>
        <v/>
      </c>
      <c r="U44" s="239"/>
      <c r="V44" s="269" t="e">
        <f>IF(C44="",NA(),MATCH($B44&amp;$C44,'Smelter Look-up'!$J:$J,0))</f>
        <v>#N/A</v>
      </c>
      <c r="W44" s="270"/>
      <c r="X44" s="270">
        <f t="shared" ca="1" si="4"/>
        <v>0</v>
      </c>
      <c r="Y44" s="270"/>
      <c r="Z44" s="270"/>
      <c r="AB44" s="272" t="str">
        <f t="shared" si="5"/>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3"/>
        <v/>
      </c>
      <c r="T45" s="224" t="str">
        <f ca="1">IF(B45="","",IF(ISERROR(MATCH($J45,SorP!$B$1:$B$6230,0)),"",INDIRECT("'SorP'!$A$"&amp;MATCH($J45,SorP!$B$1:$B$6230,0))))</f>
        <v/>
      </c>
      <c r="U45" s="239"/>
      <c r="V45" s="269" t="e">
        <f>IF(C45="",NA(),MATCH($B45&amp;$C45,'Smelter Look-up'!$J:$J,0))</f>
        <v>#N/A</v>
      </c>
      <c r="W45" s="270"/>
      <c r="X45" s="270">
        <f t="shared" ca="1" si="4"/>
        <v>0</v>
      </c>
      <c r="Y45" s="270"/>
      <c r="Z45" s="270"/>
      <c r="AB45" s="272" t="str">
        <f t="shared" si="5"/>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3"/>
        <v/>
      </c>
      <c r="T46" s="224" t="str">
        <f ca="1">IF(B46="","",IF(ISERROR(MATCH($J46,SorP!$B$1:$B$6230,0)),"",INDIRECT("'SorP'!$A$"&amp;MATCH($J46,SorP!$B$1:$B$6230,0))))</f>
        <v/>
      </c>
      <c r="U46" s="239"/>
      <c r="V46" s="269" t="e">
        <f>IF(C46="",NA(),MATCH($B46&amp;$C46,'Smelter Look-up'!$J:$J,0))</f>
        <v>#N/A</v>
      </c>
      <c r="W46" s="270"/>
      <c r="X46" s="270">
        <f t="shared" ca="1" si="4"/>
        <v>0</v>
      </c>
      <c r="Y46" s="270"/>
      <c r="Z46" s="270"/>
      <c r="AB46" s="272" t="str">
        <f t="shared" si="5"/>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3"/>
        <v/>
      </c>
      <c r="T47" s="224" t="str">
        <f ca="1">IF(B47="","",IF(ISERROR(MATCH($J47,SorP!$B$1:$B$6230,0)),"",INDIRECT("'SorP'!$A$"&amp;MATCH($J47,SorP!$B$1:$B$6230,0))))</f>
        <v/>
      </c>
      <c r="U47" s="239"/>
      <c r="V47" s="269" t="e">
        <f>IF(C47="",NA(),MATCH($B47&amp;$C47,'Smelter Look-up'!$J:$J,0))</f>
        <v>#N/A</v>
      </c>
      <c r="W47" s="270"/>
      <c r="X47" s="270">
        <f t="shared" ca="1" si="4"/>
        <v>0</v>
      </c>
      <c r="Y47" s="270"/>
      <c r="Z47" s="270"/>
      <c r="AB47" s="272" t="str">
        <f t="shared" si="5"/>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3"/>
        <v/>
      </c>
      <c r="T48" s="224" t="str">
        <f ca="1">IF(B48="","",IF(ISERROR(MATCH($J48,SorP!$B$1:$B$6230,0)),"",INDIRECT("'SorP'!$A$"&amp;MATCH($J48,SorP!$B$1:$B$6230,0))))</f>
        <v/>
      </c>
      <c r="U48" s="239"/>
      <c r="V48" s="269" t="e">
        <f>IF(C48="",NA(),MATCH($B48&amp;$C48,'Smelter Look-up'!$J:$J,0))</f>
        <v>#N/A</v>
      </c>
      <c r="W48" s="270"/>
      <c r="X48" s="270">
        <f t="shared" ca="1" si="4"/>
        <v>0</v>
      </c>
      <c r="Y48" s="270"/>
      <c r="Z48" s="270"/>
      <c r="AB48" s="272" t="str">
        <f t="shared" si="5"/>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3"/>
        <v/>
      </c>
      <c r="T49" s="224" t="str">
        <f ca="1">IF(B49="","",IF(ISERROR(MATCH($J49,SorP!$B$1:$B$6230,0)),"",INDIRECT("'SorP'!$A$"&amp;MATCH($J49,SorP!$B$1:$B$6230,0))))</f>
        <v/>
      </c>
      <c r="U49" s="239"/>
      <c r="V49" s="269" t="e">
        <f>IF(C49="",NA(),MATCH($B49&amp;$C49,'Smelter Look-up'!$J:$J,0))</f>
        <v>#N/A</v>
      </c>
      <c r="W49" s="270"/>
      <c r="X49" s="270">
        <f t="shared" ca="1" si="4"/>
        <v>0</v>
      </c>
      <c r="Y49" s="270"/>
      <c r="Z49" s="270"/>
      <c r="AB49" s="272" t="str">
        <f t="shared" si="5"/>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3"/>
        <v/>
      </c>
      <c r="T50" s="224" t="str">
        <f ca="1">IF(B50="","",IF(ISERROR(MATCH($J50,SorP!$B$1:$B$6230,0)),"",INDIRECT("'SorP'!$A$"&amp;MATCH($J50,SorP!$B$1:$B$6230,0))))</f>
        <v/>
      </c>
      <c r="U50" s="239"/>
      <c r="V50" s="269" t="e">
        <f>IF(C50="",NA(),MATCH($B50&amp;$C50,'Smelter Look-up'!$J:$J,0))</f>
        <v>#N/A</v>
      </c>
      <c r="W50" s="270"/>
      <c r="X50" s="270">
        <f t="shared" ca="1" si="4"/>
        <v>0</v>
      </c>
      <c r="Y50" s="270"/>
      <c r="Z50" s="270"/>
      <c r="AB50" s="272" t="str">
        <f t="shared" si="5"/>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3"/>
        <v/>
      </c>
      <c r="T51" s="224" t="str">
        <f ca="1">IF(B51="","",IF(ISERROR(MATCH($J51,SorP!$B$1:$B$6230,0)),"",INDIRECT("'SorP'!$A$"&amp;MATCH($J51,SorP!$B$1:$B$6230,0))))</f>
        <v/>
      </c>
      <c r="U51" s="239"/>
      <c r="V51" s="269" t="e">
        <f>IF(C51="",NA(),MATCH($B51&amp;$C51,'Smelter Look-up'!$J:$J,0))</f>
        <v>#N/A</v>
      </c>
      <c r="W51" s="270"/>
      <c r="X51" s="270">
        <f t="shared" ca="1" si="4"/>
        <v>0</v>
      </c>
      <c r="Y51" s="270"/>
      <c r="Z51" s="270"/>
      <c r="AB51" s="272" t="str">
        <f t="shared" si="5"/>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3"/>
        <v/>
      </c>
      <c r="T52" s="224" t="str">
        <f ca="1">IF(B52="","",IF(ISERROR(MATCH($J52,SorP!$B$1:$B$6230,0)),"",INDIRECT("'SorP'!$A$"&amp;MATCH($J52,SorP!$B$1:$B$6230,0))))</f>
        <v/>
      </c>
      <c r="U52" s="239"/>
      <c r="V52" s="269" t="e">
        <f>IF(C52="",NA(),MATCH($B52&amp;$C52,'Smelter Look-up'!$J:$J,0))</f>
        <v>#N/A</v>
      </c>
      <c r="W52" s="270"/>
      <c r="X52" s="270">
        <f t="shared" ca="1" si="4"/>
        <v>0</v>
      </c>
      <c r="Y52" s="270"/>
      <c r="Z52" s="270"/>
      <c r="AB52" s="272" t="str">
        <f t="shared" si="5"/>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3"/>
        <v/>
      </c>
      <c r="T53" s="224" t="str">
        <f ca="1">IF(B53="","",IF(ISERROR(MATCH($J53,SorP!$B$1:$B$6230,0)),"",INDIRECT("'SorP'!$A$"&amp;MATCH($J53,SorP!$B$1:$B$6230,0))))</f>
        <v/>
      </c>
      <c r="U53" s="239"/>
      <c r="V53" s="269" t="e">
        <f>IF(C53="",NA(),MATCH($B53&amp;$C53,'Smelter Look-up'!$J:$J,0))</f>
        <v>#N/A</v>
      </c>
      <c r="W53" s="270"/>
      <c r="X53" s="270">
        <f t="shared" ca="1" si="4"/>
        <v>0</v>
      </c>
      <c r="Y53" s="270"/>
      <c r="Z53" s="270"/>
      <c r="AB53" s="272" t="str">
        <f t="shared" si="5"/>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3"/>
        <v/>
      </c>
      <c r="T54" s="224" t="str">
        <f ca="1">IF(B54="","",IF(ISERROR(MATCH($J54,SorP!$B$1:$B$6230,0)),"",INDIRECT("'SorP'!$A$"&amp;MATCH($J54,SorP!$B$1:$B$6230,0))))</f>
        <v/>
      </c>
      <c r="U54" s="239"/>
      <c r="V54" s="269" t="e">
        <f>IF(C54="",NA(),MATCH($B54&amp;$C54,'Smelter Look-up'!$J:$J,0))</f>
        <v>#N/A</v>
      </c>
      <c r="W54" s="270"/>
      <c r="X54" s="270">
        <f t="shared" ca="1" si="4"/>
        <v>0</v>
      </c>
      <c r="Y54" s="270"/>
      <c r="Z54" s="270"/>
      <c r="AB54" s="272" t="str">
        <f t="shared" si="5"/>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3"/>
        <v/>
      </c>
      <c r="T55" s="224" t="str">
        <f ca="1">IF(B55="","",IF(ISERROR(MATCH($J55,SorP!$B$1:$B$6230,0)),"",INDIRECT("'SorP'!$A$"&amp;MATCH($J55,SorP!$B$1:$B$6230,0))))</f>
        <v/>
      </c>
      <c r="U55" s="239"/>
      <c r="V55" s="269" t="e">
        <f>IF(C55="",NA(),MATCH($B55&amp;$C55,'Smelter Look-up'!$J:$J,0))</f>
        <v>#N/A</v>
      </c>
      <c r="W55" s="270"/>
      <c r="X55" s="270">
        <f t="shared" ca="1" si="4"/>
        <v>0</v>
      </c>
      <c r="Y55" s="270"/>
      <c r="Z55" s="270"/>
      <c r="AB55" s="272" t="str">
        <f t="shared" si="5"/>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3"/>
        <v/>
      </c>
      <c r="T56" s="224" t="str">
        <f ca="1">IF(B56="","",IF(ISERROR(MATCH($J56,SorP!$B$1:$B$6230,0)),"",INDIRECT("'SorP'!$A$"&amp;MATCH($J56,SorP!$B$1:$B$6230,0))))</f>
        <v/>
      </c>
      <c r="U56" s="239"/>
      <c r="V56" s="269" t="e">
        <f>IF(C56="",NA(),MATCH($B56&amp;$C56,'Smelter Look-up'!$J:$J,0))</f>
        <v>#N/A</v>
      </c>
      <c r="W56" s="270"/>
      <c r="X56" s="270">
        <f t="shared" ca="1" si="4"/>
        <v>0</v>
      </c>
      <c r="Y56" s="270"/>
      <c r="Z56" s="270"/>
      <c r="AB56" s="272" t="str">
        <f t="shared" si="5"/>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3"/>
        <v/>
      </c>
      <c r="T57" s="224" t="str">
        <f ca="1">IF(B57="","",IF(ISERROR(MATCH($J57,SorP!$B$1:$B$6230,0)),"",INDIRECT("'SorP'!$A$"&amp;MATCH($J57,SorP!$B$1:$B$6230,0))))</f>
        <v/>
      </c>
      <c r="U57" s="239"/>
      <c r="V57" s="269" t="e">
        <f>IF(C57="",NA(),MATCH($B57&amp;$C57,'Smelter Look-up'!$J:$J,0))</f>
        <v>#N/A</v>
      </c>
      <c r="W57" s="270"/>
      <c r="X57" s="270">
        <f t="shared" ca="1" si="4"/>
        <v>0</v>
      </c>
      <c r="Y57" s="270"/>
      <c r="Z57" s="270"/>
      <c r="AB57" s="272" t="str">
        <f t="shared" si="5"/>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3"/>
        <v/>
      </c>
      <c r="T58" s="224" t="str">
        <f ca="1">IF(B58="","",IF(ISERROR(MATCH($J58,SorP!$B$1:$B$6230,0)),"",INDIRECT("'SorP'!$A$"&amp;MATCH($J58,SorP!$B$1:$B$6230,0))))</f>
        <v/>
      </c>
      <c r="U58" s="239"/>
      <c r="V58" s="269" t="e">
        <f>IF(C58="",NA(),MATCH($B58&amp;$C58,'Smelter Look-up'!$J:$J,0))</f>
        <v>#N/A</v>
      </c>
      <c r="W58" s="270"/>
      <c r="X58" s="270">
        <f t="shared" ca="1" si="4"/>
        <v>0</v>
      </c>
      <c r="Y58" s="270"/>
      <c r="Z58" s="270"/>
      <c r="AB58" s="272" t="str">
        <f t="shared" si="5"/>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3"/>
        <v/>
      </c>
      <c r="T59" s="224" t="str">
        <f ca="1">IF(B59="","",IF(ISERROR(MATCH($J59,SorP!$B$1:$B$6230,0)),"",INDIRECT("'SorP'!$A$"&amp;MATCH($J59,SorP!$B$1:$B$6230,0))))</f>
        <v/>
      </c>
      <c r="U59" s="239"/>
      <c r="V59" s="269" t="e">
        <f>IF(C59="",NA(),MATCH($B59&amp;$C59,'Smelter Look-up'!$J:$J,0))</f>
        <v>#N/A</v>
      </c>
      <c r="W59" s="270"/>
      <c r="X59" s="270">
        <f t="shared" ca="1" si="4"/>
        <v>0</v>
      </c>
      <c r="Y59" s="270"/>
      <c r="Z59" s="270"/>
      <c r="AB59" s="272" t="str">
        <f t="shared" si="5"/>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3"/>
        <v/>
      </c>
      <c r="T64" s="224" t="str">
        <f ca="1">IF(B64="","",IF(ISERROR(MATCH($J64,SorP!$B$1:$B$6230,0)),"",INDIRECT("'SorP'!$A$"&amp;MATCH($J64,SorP!$B$1:$B$6230,0))))</f>
        <v/>
      </c>
      <c r="U64" s="239"/>
      <c r="V64" s="269" t="e">
        <f>IF(C64="",NA(),MATCH($B64&amp;$C64,'Smelter Look-up'!$J:$J,0))</f>
        <v>#N/A</v>
      </c>
      <c r="W64" s="270"/>
      <c r="X64" s="270">
        <f t="shared" ca="1" si="4"/>
        <v>0</v>
      </c>
      <c r="Y64" s="270"/>
      <c r="Z64" s="270"/>
      <c r="AB64" s="272" t="str">
        <f t="shared" si="5"/>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6">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7">IF(AND(C69="Smelter not listed",OR(LEN(D69)=0,LEN(E69)=0)),1,0)</f>
        <v>0</v>
      </c>
      <c r="Y69" s="270"/>
      <c r="Z69" s="270"/>
      <c r="AB69" s="272" t="str">
        <f t="shared" ref="AB69:AB132" si="8">B69&amp;C69</f>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6"/>
        <v/>
      </c>
      <c r="T70" s="224" t="str">
        <f ca="1">IF(B70="","",IF(ISERROR(MATCH($J70,SorP!$B$1:$B$6230,0)),"",INDIRECT("'SorP'!$A$"&amp;MATCH($J70,SorP!$B$1:$B$6230,0))))</f>
        <v/>
      </c>
      <c r="U70" s="239"/>
      <c r="V70" s="269" t="e">
        <f>IF(C70="",NA(),MATCH($B70&amp;$C70,'Smelter Look-up'!$J:$J,0))</f>
        <v>#N/A</v>
      </c>
      <c r="W70" s="270"/>
      <c r="X70" s="270">
        <f t="shared" ca="1" si="7"/>
        <v>0</v>
      </c>
      <c r="Y70" s="270"/>
      <c r="Z70" s="270"/>
      <c r="AB70" s="272" t="str">
        <f t="shared" si="8"/>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6"/>
        <v/>
      </c>
      <c r="T71" s="224" t="str">
        <f ca="1">IF(B71="","",IF(ISERROR(MATCH($J71,SorP!$B$1:$B$6230,0)),"",INDIRECT("'SorP'!$A$"&amp;MATCH($J71,SorP!$B$1:$B$6230,0))))</f>
        <v/>
      </c>
      <c r="U71" s="239"/>
      <c r="V71" s="269" t="e">
        <f>IF(C71="",NA(),MATCH($B71&amp;$C71,'Smelter Look-up'!$J:$J,0))</f>
        <v>#N/A</v>
      </c>
      <c r="W71" s="270"/>
      <c r="X71" s="270">
        <f t="shared" ca="1" si="7"/>
        <v>0</v>
      </c>
      <c r="Y71" s="270"/>
      <c r="Z71" s="270"/>
      <c r="AB71" s="272" t="str">
        <f t="shared" si="8"/>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6"/>
        <v/>
      </c>
      <c r="T72" s="224" t="str">
        <f ca="1">IF(B72="","",IF(ISERROR(MATCH($J72,SorP!$B$1:$B$6230,0)),"",INDIRECT("'SorP'!$A$"&amp;MATCH($J72,SorP!$B$1:$B$6230,0))))</f>
        <v/>
      </c>
      <c r="U72" s="239"/>
      <c r="V72" s="269" t="e">
        <f>IF(C72="",NA(),MATCH($B72&amp;$C72,'Smelter Look-up'!$J:$J,0))</f>
        <v>#N/A</v>
      </c>
      <c r="W72" s="270"/>
      <c r="X72" s="270">
        <f t="shared" ca="1" si="7"/>
        <v>0</v>
      </c>
      <c r="Y72" s="270"/>
      <c r="Z72" s="270"/>
      <c r="AB72" s="272" t="str">
        <f t="shared" si="8"/>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6"/>
        <v/>
      </c>
      <c r="T73" s="224" t="str">
        <f ca="1">IF(B73="","",IF(ISERROR(MATCH($J73,SorP!$B$1:$B$6230,0)),"",INDIRECT("'SorP'!$A$"&amp;MATCH($J73,SorP!$B$1:$B$6230,0))))</f>
        <v/>
      </c>
      <c r="U73" s="239"/>
      <c r="V73" s="269" t="e">
        <f>IF(C73="",NA(),MATCH($B73&amp;$C73,'Smelter Look-up'!$J:$J,0))</f>
        <v>#N/A</v>
      </c>
      <c r="W73" s="270"/>
      <c r="X73" s="270">
        <f t="shared" ca="1" si="7"/>
        <v>0</v>
      </c>
      <c r="Y73" s="270"/>
      <c r="Z73" s="270"/>
      <c r="AB73" s="272" t="str">
        <f t="shared" si="8"/>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6"/>
        <v/>
      </c>
      <c r="T74" s="224" t="str">
        <f ca="1">IF(B74="","",IF(ISERROR(MATCH($J74,SorP!$B$1:$B$6230,0)),"",INDIRECT("'SorP'!$A$"&amp;MATCH($J74,SorP!$B$1:$B$6230,0))))</f>
        <v/>
      </c>
      <c r="U74" s="239"/>
      <c r="V74" s="269" t="e">
        <f>IF(C74="",NA(),MATCH($B74&amp;$C74,'Smelter Look-up'!$J:$J,0))</f>
        <v>#N/A</v>
      </c>
      <c r="W74" s="270"/>
      <c r="X74" s="270">
        <f t="shared" ca="1" si="7"/>
        <v>0</v>
      </c>
      <c r="Y74" s="270"/>
      <c r="Z74" s="270"/>
      <c r="AB74" s="272" t="str">
        <f t="shared" si="8"/>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6"/>
        <v/>
      </c>
      <c r="T75" s="224" t="str">
        <f ca="1">IF(B75="","",IF(ISERROR(MATCH($J75,SorP!$B$1:$B$6230,0)),"",INDIRECT("'SorP'!$A$"&amp;MATCH($J75,SorP!$B$1:$B$6230,0))))</f>
        <v/>
      </c>
      <c r="U75" s="239"/>
      <c r="V75" s="269" t="e">
        <f>IF(C75="",NA(),MATCH($B75&amp;$C75,'Smelter Look-up'!$J:$J,0))</f>
        <v>#N/A</v>
      </c>
      <c r="W75" s="270"/>
      <c r="X75" s="270">
        <f t="shared" ca="1" si="7"/>
        <v>0</v>
      </c>
      <c r="Y75" s="270"/>
      <c r="Z75" s="270"/>
      <c r="AB75" s="272" t="str">
        <f t="shared" si="8"/>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6"/>
        <v/>
      </c>
      <c r="T76" s="224" t="str">
        <f ca="1">IF(B76="","",IF(ISERROR(MATCH($J76,SorP!$B$1:$B$6230,0)),"",INDIRECT("'SorP'!$A$"&amp;MATCH($J76,SorP!$B$1:$B$6230,0))))</f>
        <v/>
      </c>
      <c r="U76" s="239"/>
      <c r="V76" s="269" t="e">
        <f>IF(C76="",NA(),MATCH($B76&amp;$C76,'Smelter Look-up'!$J:$J,0))</f>
        <v>#N/A</v>
      </c>
      <c r="W76" s="270"/>
      <c r="X76" s="270">
        <f t="shared" ca="1" si="7"/>
        <v>0</v>
      </c>
      <c r="Y76" s="270"/>
      <c r="Z76" s="270"/>
      <c r="AB76" s="272" t="str">
        <f t="shared" si="8"/>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6"/>
        <v/>
      </c>
      <c r="T77" s="224" t="str">
        <f ca="1">IF(B77="","",IF(ISERROR(MATCH($J77,SorP!$B$1:$B$6230,0)),"",INDIRECT("'SorP'!$A$"&amp;MATCH($J77,SorP!$B$1:$B$6230,0))))</f>
        <v/>
      </c>
      <c r="U77" s="239"/>
      <c r="V77" s="269" t="e">
        <f>IF(C77="",NA(),MATCH($B77&amp;$C77,'Smelter Look-up'!$J:$J,0))</f>
        <v>#N/A</v>
      </c>
      <c r="W77" s="270"/>
      <c r="X77" s="270">
        <f t="shared" ca="1" si="7"/>
        <v>0</v>
      </c>
      <c r="Y77" s="270"/>
      <c r="Z77" s="270"/>
      <c r="AB77" s="272" t="str">
        <f t="shared" si="8"/>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6"/>
        <v/>
      </c>
      <c r="T78" s="224" t="str">
        <f ca="1">IF(B78="","",IF(ISERROR(MATCH($J78,SorP!$B$1:$B$6230,0)),"",INDIRECT("'SorP'!$A$"&amp;MATCH($J78,SorP!$B$1:$B$6230,0))))</f>
        <v/>
      </c>
      <c r="U78" s="239"/>
      <c r="V78" s="269" t="e">
        <f>IF(C78="",NA(),MATCH($B78&amp;$C78,'Smelter Look-up'!$J:$J,0))</f>
        <v>#N/A</v>
      </c>
      <c r="W78" s="270"/>
      <c r="X78" s="270">
        <f t="shared" ca="1" si="7"/>
        <v>0</v>
      </c>
      <c r="Y78" s="270"/>
      <c r="Z78" s="270"/>
      <c r="AB78" s="272" t="str">
        <f t="shared" si="8"/>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6"/>
        <v/>
      </c>
      <c r="T79" s="224" t="str">
        <f ca="1">IF(B79="","",IF(ISERROR(MATCH($J79,SorP!$B$1:$B$6230,0)),"",INDIRECT("'SorP'!$A$"&amp;MATCH($J79,SorP!$B$1:$B$6230,0))))</f>
        <v/>
      </c>
      <c r="U79" s="239"/>
      <c r="V79" s="269" t="e">
        <f>IF(C79="",NA(),MATCH($B79&amp;$C79,'Smelter Look-up'!$J:$J,0))</f>
        <v>#N/A</v>
      </c>
      <c r="W79" s="270"/>
      <c r="X79" s="270">
        <f t="shared" ca="1" si="7"/>
        <v>0</v>
      </c>
      <c r="Y79" s="270"/>
      <c r="Z79" s="270"/>
      <c r="AB79" s="272" t="str">
        <f t="shared" si="8"/>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6"/>
        <v/>
      </c>
      <c r="T80" s="224" t="str">
        <f ca="1">IF(B80="","",IF(ISERROR(MATCH($J80,SorP!$B$1:$B$6230,0)),"",INDIRECT("'SorP'!$A$"&amp;MATCH($J80,SorP!$B$1:$B$6230,0))))</f>
        <v/>
      </c>
      <c r="U80" s="239"/>
      <c r="V80" s="269" t="e">
        <f>IF(C80="",NA(),MATCH($B80&amp;$C80,'Smelter Look-up'!$J:$J,0))</f>
        <v>#N/A</v>
      </c>
      <c r="W80" s="270"/>
      <c r="X80" s="270">
        <f t="shared" ca="1" si="7"/>
        <v>0</v>
      </c>
      <c r="Y80" s="270"/>
      <c r="Z80" s="270"/>
      <c r="AB80" s="272" t="str">
        <f t="shared" si="8"/>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6"/>
        <v/>
      </c>
      <c r="T81" s="224" t="str">
        <f ca="1">IF(B81="","",IF(ISERROR(MATCH($J81,SorP!$B$1:$B$6230,0)),"",INDIRECT("'SorP'!$A$"&amp;MATCH($J81,SorP!$B$1:$B$6230,0))))</f>
        <v/>
      </c>
      <c r="U81" s="239"/>
      <c r="V81" s="269" t="e">
        <f>IF(C81="",NA(),MATCH($B81&amp;$C81,'Smelter Look-up'!$J:$J,0))</f>
        <v>#N/A</v>
      </c>
      <c r="W81" s="270"/>
      <c r="X81" s="270">
        <f t="shared" ca="1" si="7"/>
        <v>0</v>
      </c>
      <c r="Y81" s="270"/>
      <c r="Z81" s="270"/>
      <c r="AB81" s="272" t="str">
        <f t="shared" si="8"/>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6"/>
        <v/>
      </c>
      <c r="T82" s="224" t="str">
        <f ca="1">IF(B82="","",IF(ISERROR(MATCH($J82,SorP!$B$1:$B$6230,0)),"",INDIRECT("'SorP'!$A$"&amp;MATCH($J82,SorP!$B$1:$B$6230,0))))</f>
        <v/>
      </c>
      <c r="U82" s="239"/>
      <c r="V82" s="269" t="e">
        <f>IF(C82="",NA(),MATCH($B82&amp;$C82,'Smelter Look-up'!$J:$J,0))</f>
        <v>#N/A</v>
      </c>
      <c r="W82" s="270"/>
      <c r="X82" s="270">
        <f t="shared" ca="1" si="7"/>
        <v>0</v>
      </c>
      <c r="Y82" s="270"/>
      <c r="Z82" s="270"/>
      <c r="AB82" s="272" t="str">
        <f t="shared" si="8"/>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6"/>
        <v/>
      </c>
      <c r="T83" s="224" t="str">
        <f ca="1">IF(B83="","",IF(ISERROR(MATCH($J83,SorP!$B$1:$B$6230,0)),"",INDIRECT("'SorP'!$A$"&amp;MATCH($J83,SorP!$B$1:$B$6230,0))))</f>
        <v/>
      </c>
      <c r="U83" s="239"/>
      <c r="V83" s="269" t="e">
        <f>IF(C83="",NA(),MATCH($B83&amp;$C83,'Smelter Look-up'!$J:$J,0))</f>
        <v>#N/A</v>
      </c>
      <c r="W83" s="270"/>
      <c r="X83" s="270">
        <f t="shared" ca="1" si="7"/>
        <v>0</v>
      </c>
      <c r="Y83" s="270"/>
      <c r="Z83" s="270"/>
      <c r="AB83" s="272" t="str">
        <f t="shared" si="8"/>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6"/>
        <v/>
      </c>
      <c r="T84" s="224" t="str">
        <f ca="1">IF(B84="","",IF(ISERROR(MATCH($J84,SorP!$B$1:$B$6230,0)),"",INDIRECT("'SorP'!$A$"&amp;MATCH($J84,SorP!$B$1:$B$6230,0))))</f>
        <v/>
      </c>
      <c r="U84" s="239"/>
      <c r="V84" s="269" t="e">
        <f>IF(C84="",NA(),MATCH($B84&amp;$C84,'Smelter Look-up'!$J:$J,0))</f>
        <v>#N/A</v>
      </c>
      <c r="W84" s="270"/>
      <c r="X84" s="270">
        <f t="shared" ca="1" si="7"/>
        <v>0</v>
      </c>
      <c r="Y84" s="270"/>
      <c r="Z84" s="270"/>
      <c r="AB84" s="272" t="str">
        <f t="shared" si="8"/>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6"/>
        <v/>
      </c>
      <c r="T85" s="224" t="str">
        <f ca="1">IF(B85="","",IF(ISERROR(MATCH($J85,SorP!$B$1:$B$6230,0)),"",INDIRECT("'SorP'!$A$"&amp;MATCH($J85,SorP!$B$1:$B$6230,0))))</f>
        <v/>
      </c>
      <c r="U85" s="239"/>
      <c r="V85" s="269" t="e">
        <f>IF(C85="",NA(),MATCH($B85&amp;$C85,'Smelter Look-up'!$J:$J,0))</f>
        <v>#N/A</v>
      </c>
      <c r="W85" s="270"/>
      <c r="X85" s="270">
        <f t="shared" ca="1" si="7"/>
        <v>0</v>
      </c>
      <c r="Y85" s="270"/>
      <c r="Z85" s="270"/>
      <c r="AB85" s="272" t="str">
        <f t="shared" si="8"/>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6"/>
        <v/>
      </c>
      <c r="T86" s="224" t="str">
        <f ca="1">IF(B86="","",IF(ISERROR(MATCH($J86,SorP!$B$1:$B$6230,0)),"",INDIRECT("'SorP'!$A$"&amp;MATCH($J86,SorP!$B$1:$B$6230,0))))</f>
        <v/>
      </c>
      <c r="U86" s="239"/>
      <c r="V86" s="269" t="e">
        <f>IF(C86="",NA(),MATCH($B86&amp;$C86,'Smelter Look-up'!$J:$J,0))</f>
        <v>#N/A</v>
      </c>
      <c r="W86" s="270"/>
      <c r="X86" s="270">
        <f t="shared" ca="1" si="7"/>
        <v>0</v>
      </c>
      <c r="Y86" s="270"/>
      <c r="Z86" s="270"/>
      <c r="AB86" s="272" t="str">
        <f t="shared" si="8"/>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6"/>
        <v/>
      </c>
      <c r="T87" s="224" t="str">
        <f ca="1">IF(B87="","",IF(ISERROR(MATCH($J87,SorP!$B$1:$B$6230,0)),"",INDIRECT("'SorP'!$A$"&amp;MATCH($J87,SorP!$B$1:$B$6230,0))))</f>
        <v/>
      </c>
      <c r="U87" s="239"/>
      <c r="V87" s="269" t="e">
        <f>IF(C87="",NA(),MATCH($B87&amp;$C87,'Smelter Look-up'!$J:$J,0))</f>
        <v>#N/A</v>
      </c>
      <c r="W87" s="270"/>
      <c r="X87" s="270">
        <f t="shared" ca="1" si="7"/>
        <v>0</v>
      </c>
      <c r="Y87" s="270"/>
      <c r="Z87" s="270"/>
      <c r="AB87" s="272" t="str">
        <f t="shared" si="8"/>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6"/>
        <v/>
      </c>
      <c r="T88" s="224" t="str">
        <f ca="1">IF(B88="","",IF(ISERROR(MATCH($J88,SorP!$B$1:$B$6230,0)),"",INDIRECT("'SorP'!$A$"&amp;MATCH($J88,SorP!$B$1:$B$6230,0))))</f>
        <v/>
      </c>
      <c r="U88" s="239"/>
      <c r="V88" s="269" t="e">
        <f>IF(C88="",NA(),MATCH($B88&amp;$C88,'Smelter Look-up'!$J:$J,0))</f>
        <v>#N/A</v>
      </c>
      <c r="W88" s="270"/>
      <c r="X88" s="270">
        <f t="shared" ca="1" si="7"/>
        <v>0</v>
      </c>
      <c r="Y88" s="270"/>
      <c r="Z88" s="270"/>
      <c r="AB88" s="272" t="str">
        <f t="shared" si="8"/>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6"/>
        <v/>
      </c>
      <c r="T89" s="224" t="str">
        <f ca="1">IF(B89="","",IF(ISERROR(MATCH($J89,SorP!$B$1:$B$6230,0)),"",INDIRECT("'SorP'!$A$"&amp;MATCH($J89,SorP!$B$1:$B$6230,0))))</f>
        <v/>
      </c>
      <c r="U89" s="239"/>
      <c r="V89" s="269" t="e">
        <f>IF(C89="",NA(),MATCH($B89&amp;$C89,'Smelter Look-up'!$J:$J,0))</f>
        <v>#N/A</v>
      </c>
      <c r="W89" s="270"/>
      <c r="X89" s="270">
        <f t="shared" ca="1" si="7"/>
        <v>0</v>
      </c>
      <c r="Y89" s="270"/>
      <c r="Z89" s="270"/>
      <c r="AB89" s="272" t="str">
        <f t="shared" si="8"/>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6"/>
        <v/>
      </c>
      <c r="T90" s="224" t="str">
        <f ca="1">IF(B90="","",IF(ISERROR(MATCH($J90,SorP!$B$1:$B$6230,0)),"",INDIRECT("'SorP'!$A$"&amp;MATCH($J90,SorP!$B$1:$B$6230,0))))</f>
        <v/>
      </c>
      <c r="U90" s="239"/>
      <c r="V90" s="269" t="e">
        <f>IF(C90="",NA(),MATCH($B90&amp;$C90,'Smelter Look-up'!$J:$J,0))</f>
        <v>#N/A</v>
      </c>
      <c r="W90" s="270"/>
      <c r="X90" s="270">
        <f t="shared" ca="1" si="7"/>
        <v>0</v>
      </c>
      <c r="Y90" s="270"/>
      <c r="Z90" s="270"/>
      <c r="AB90" s="272" t="str">
        <f t="shared" si="8"/>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6"/>
        <v/>
      </c>
      <c r="T91" s="224" t="str">
        <f ca="1">IF(B91="","",IF(ISERROR(MATCH($J91,SorP!$B$1:$B$6230,0)),"",INDIRECT("'SorP'!$A$"&amp;MATCH($J91,SorP!$B$1:$B$6230,0))))</f>
        <v/>
      </c>
      <c r="U91" s="239"/>
      <c r="V91" s="269" t="e">
        <f>IF(C91="",NA(),MATCH($B91&amp;$C91,'Smelter Look-up'!$J:$J,0))</f>
        <v>#N/A</v>
      </c>
      <c r="W91" s="270"/>
      <c r="X91" s="270">
        <f t="shared" ca="1" si="7"/>
        <v>0</v>
      </c>
      <c r="Y91" s="270"/>
      <c r="Z91" s="270"/>
      <c r="AB91" s="272" t="str">
        <f t="shared" si="8"/>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6"/>
        <v/>
      </c>
      <c r="T92" s="224" t="str">
        <f ca="1">IF(B92="","",IF(ISERROR(MATCH($J92,SorP!$B$1:$B$6230,0)),"",INDIRECT("'SorP'!$A$"&amp;MATCH($J92,SorP!$B$1:$B$6230,0))))</f>
        <v/>
      </c>
      <c r="U92" s="239"/>
      <c r="V92" s="269" t="e">
        <f>IF(C92="",NA(),MATCH($B92&amp;$C92,'Smelter Look-up'!$J:$J,0))</f>
        <v>#N/A</v>
      </c>
      <c r="W92" s="270"/>
      <c r="X92" s="270">
        <f t="shared" ca="1" si="7"/>
        <v>0</v>
      </c>
      <c r="Y92" s="270"/>
      <c r="Z92" s="270"/>
      <c r="AB92" s="272" t="str">
        <f t="shared" si="8"/>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6"/>
        <v/>
      </c>
      <c r="T93" s="224" t="str">
        <f ca="1">IF(B93="","",IF(ISERROR(MATCH($J93,SorP!$B$1:$B$6230,0)),"",INDIRECT("'SorP'!$A$"&amp;MATCH($J93,SorP!$B$1:$B$6230,0))))</f>
        <v/>
      </c>
      <c r="U93" s="239"/>
      <c r="V93" s="269" t="e">
        <f>IF(C93="",NA(),MATCH($B93&amp;$C93,'Smelter Look-up'!$J:$J,0))</f>
        <v>#N/A</v>
      </c>
      <c r="W93" s="270"/>
      <c r="X93" s="270">
        <f t="shared" ca="1" si="7"/>
        <v>0</v>
      </c>
      <c r="Y93" s="270"/>
      <c r="Z93" s="270"/>
      <c r="AB93" s="272" t="str">
        <f t="shared" si="8"/>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6"/>
        <v/>
      </c>
      <c r="T94" s="224" t="str">
        <f ca="1">IF(B94="","",IF(ISERROR(MATCH($J94,SorP!$B$1:$B$6230,0)),"",INDIRECT("'SorP'!$A$"&amp;MATCH($J94,SorP!$B$1:$B$6230,0))))</f>
        <v/>
      </c>
      <c r="U94" s="239"/>
      <c r="V94" s="269" t="e">
        <f>IF(C94="",NA(),MATCH($B94&amp;$C94,'Smelter Look-up'!$J:$J,0))</f>
        <v>#N/A</v>
      </c>
      <c r="W94" s="270"/>
      <c r="X94" s="270">
        <f t="shared" ca="1" si="7"/>
        <v>0</v>
      </c>
      <c r="Y94" s="270"/>
      <c r="Z94" s="270"/>
      <c r="AB94" s="272" t="str">
        <f t="shared" si="8"/>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6"/>
        <v/>
      </c>
      <c r="T95" s="224" t="str">
        <f ca="1">IF(B95="","",IF(ISERROR(MATCH($J95,SorP!$B$1:$B$6230,0)),"",INDIRECT("'SorP'!$A$"&amp;MATCH($J95,SorP!$B$1:$B$6230,0))))</f>
        <v/>
      </c>
      <c r="U95" s="239"/>
      <c r="V95" s="269" t="e">
        <f>IF(C95="",NA(),MATCH($B95&amp;$C95,'Smelter Look-up'!$J:$J,0))</f>
        <v>#N/A</v>
      </c>
      <c r="W95" s="270"/>
      <c r="X95" s="270">
        <f t="shared" ca="1" si="7"/>
        <v>0</v>
      </c>
      <c r="Y95" s="270"/>
      <c r="Z95" s="270"/>
      <c r="AB95" s="272" t="str">
        <f t="shared" si="8"/>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6"/>
        <v/>
      </c>
      <c r="T96" s="224" t="str">
        <f ca="1">IF(B96="","",IF(ISERROR(MATCH($J96,SorP!$B$1:$B$6230,0)),"",INDIRECT("'SorP'!$A$"&amp;MATCH($J96,SorP!$B$1:$B$6230,0))))</f>
        <v/>
      </c>
      <c r="U96" s="239"/>
      <c r="V96" s="269" t="e">
        <f>IF(C96="",NA(),MATCH($B96&amp;$C96,'Smelter Look-up'!$J:$J,0))</f>
        <v>#N/A</v>
      </c>
      <c r="W96" s="270"/>
      <c r="X96" s="270">
        <f t="shared" ca="1" si="7"/>
        <v>0</v>
      </c>
      <c r="Y96" s="270"/>
      <c r="Z96" s="270"/>
      <c r="AB96" s="272" t="str">
        <f t="shared" si="8"/>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6"/>
        <v/>
      </c>
      <c r="T97" s="224" t="str">
        <f ca="1">IF(B97="","",IF(ISERROR(MATCH($J97,SorP!$B$1:$B$6230,0)),"",INDIRECT("'SorP'!$A$"&amp;MATCH($J97,SorP!$B$1:$B$6230,0))))</f>
        <v/>
      </c>
      <c r="U97" s="239"/>
      <c r="V97" s="269" t="e">
        <f>IF(C97="",NA(),MATCH($B97&amp;$C97,'Smelter Look-up'!$J:$J,0))</f>
        <v>#N/A</v>
      </c>
      <c r="W97" s="270"/>
      <c r="X97" s="270">
        <f t="shared" ca="1" si="7"/>
        <v>0</v>
      </c>
      <c r="Y97" s="270"/>
      <c r="Z97" s="270"/>
      <c r="AB97" s="272" t="str">
        <f t="shared" si="8"/>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9">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10">IF(AND(C133="Smelter not listed",OR(LEN(D133)=0,LEN(E133)=0)),1,0)</f>
        <v>0</v>
      </c>
      <c r="Y133" s="270"/>
      <c r="Z133" s="270"/>
      <c r="AB133" s="272" t="str">
        <f t="shared" ref="AB133:AB196" si="11">B133&amp;C133</f>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9"/>
        <v/>
      </c>
      <c r="T155" s="224" t="str">
        <f ca="1">IF(B155="","",IF(ISERROR(MATCH($J155,SorP!$B$1:$B$6230,0)),"",INDIRECT("'SorP'!$A$"&amp;MATCH($J155,SorP!$B$1:$B$6230,0))))</f>
        <v/>
      </c>
      <c r="U155" s="239"/>
      <c r="V155" s="269" t="e">
        <f>IF(C155="",NA(),MATCH($B155&amp;$C155,'Smelter Look-up'!$J:$J,0))</f>
        <v>#N/A</v>
      </c>
      <c r="W155" s="270"/>
      <c r="X155" s="270">
        <f t="shared" ca="1" si="10"/>
        <v>0</v>
      </c>
      <c r="Y155" s="270"/>
      <c r="Z155" s="270"/>
      <c r="AB155" s="272" t="str">
        <f t="shared" si="11"/>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9"/>
        <v/>
      </c>
      <c r="T156" s="224" t="str">
        <f ca="1">IF(B156="","",IF(ISERROR(MATCH($J156,SorP!$B$1:$B$6230,0)),"",INDIRECT("'SorP'!$A$"&amp;MATCH($J156,SorP!$B$1:$B$6230,0))))</f>
        <v/>
      </c>
      <c r="U156" s="239"/>
      <c r="V156" s="269" t="e">
        <f>IF(C156="",NA(),MATCH($B156&amp;$C156,'Smelter Look-up'!$J:$J,0))</f>
        <v>#N/A</v>
      </c>
      <c r="W156" s="270"/>
      <c r="X156" s="270">
        <f t="shared" ca="1" si="10"/>
        <v>0</v>
      </c>
      <c r="Y156" s="270"/>
      <c r="Z156" s="270"/>
      <c r="AB156" s="272" t="str">
        <f t="shared" si="11"/>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9"/>
        <v/>
      </c>
      <c r="T157" s="224" t="str">
        <f ca="1">IF(B157="","",IF(ISERROR(MATCH($J157,SorP!$B$1:$B$6230,0)),"",INDIRECT("'SorP'!$A$"&amp;MATCH($J157,SorP!$B$1:$B$6230,0))))</f>
        <v/>
      </c>
      <c r="U157" s="239"/>
      <c r="V157" s="269" t="e">
        <f>IF(C157="",NA(),MATCH($B157&amp;$C157,'Smelter Look-up'!$J:$J,0))</f>
        <v>#N/A</v>
      </c>
      <c r="W157" s="270"/>
      <c r="X157" s="270">
        <f t="shared" ca="1" si="10"/>
        <v>0</v>
      </c>
      <c r="Y157" s="270"/>
      <c r="Z157" s="270"/>
      <c r="AB157" s="272" t="str">
        <f t="shared" si="11"/>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9"/>
        <v/>
      </c>
      <c r="T158" s="224" t="str">
        <f ca="1">IF(B158="","",IF(ISERROR(MATCH($J158,SorP!$B$1:$B$6230,0)),"",INDIRECT("'SorP'!$A$"&amp;MATCH($J158,SorP!$B$1:$B$6230,0))))</f>
        <v/>
      </c>
      <c r="U158" s="239"/>
      <c r="V158" s="269" t="e">
        <f>IF(C158="",NA(),MATCH($B158&amp;$C158,'Smelter Look-up'!$J:$J,0))</f>
        <v>#N/A</v>
      </c>
      <c r="W158" s="270"/>
      <c r="X158" s="270">
        <f t="shared" ca="1" si="10"/>
        <v>0</v>
      </c>
      <c r="Y158" s="270"/>
      <c r="Z158" s="270"/>
      <c r="AB158" s="272" t="str">
        <f t="shared" si="11"/>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9"/>
        <v/>
      </c>
      <c r="T159" s="224" t="str">
        <f ca="1">IF(B159="","",IF(ISERROR(MATCH($J159,SorP!$B$1:$B$6230,0)),"",INDIRECT("'SorP'!$A$"&amp;MATCH($J159,SorP!$B$1:$B$6230,0))))</f>
        <v/>
      </c>
      <c r="U159" s="239"/>
      <c r="V159" s="269" t="e">
        <f>IF(C159="",NA(),MATCH($B159&amp;$C159,'Smelter Look-up'!$J:$J,0))</f>
        <v>#N/A</v>
      </c>
      <c r="W159" s="270"/>
      <c r="X159" s="270">
        <f t="shared" ca="1" si="10"/>
        <v>0</v>
      </c>
      <c r="Y159" s="270"/>
      <c r="Z159" s="270"/>
      <c r="AB159" s="272" t="str">
        <f t="shared" si="11"/>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9"/>
        <v/>
      </c>
      <c r="T160" s="224" t="str">
        <f ca="1">IF(B160="","",IF(ISERROR(MATCH($J160,SorP!$B$1:$B$6230,0)),"",INDIRECT("'SorP'!$A$"&amp;MATCH($J160,SorP!$B$1:$B$6230,0))))</f>
        <v/>
      </c>
      <c r="U160" s="239"/>
      <c r="V160" s="269" t="e">
        <f>IF(C160="",NA(),MATCH($B160&amp;$C160,'Smelter Look-up'!$J:$J,0))</f>
        <v>#N/A</v>
      </c>
      <c r="W160" s="270"/>
      <c r="X160" s="270">
        <f t="shared" ca="1" si="10"/>
        <v>0</v>
      </c>
      <c r="Y160" s="270"/>
      <c r="Z160" s="270"/>
      <c r="AB160" s="272" t="str">
        <f t="shared" si="11"/>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9"/>
        <v/>
      </c>
      <c r="T161" s="224" t="str">
        <f ca="1">IF(B161="","",IF(ISERROR(MATCH($J161,SorP!$B$1:$B$6230,0)),"",INDIRECT("'SorP'!$A$"&amp;MATCH($J161,SorP!$B$1:$B$6230,0))))</f>
        <v/>
      </c>
      <c r="U161" s="239"/>
      <c r="V161" s="269" t="e">
        <f>IF(C161="",NA(),MATCH($B161&amp;$C161,'Smelter Look-up'!$J:$J,0))</f>
        <v>#N/A</v>
      </c>
      <c r="W161" s="270"/>
      <c r="X161" s="270">
        <f t="shared" ca="1" si="10"/>
        <v>0</v>
      </c>
      <c r="Y161" s="270"/>
      <c r="Z161" s="270"/>
      <c r="AB161" s="272" t="str">
        <f t="shared" si="11"/>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9"/>
        <v/>
      </c>
      <c r="T162" s="224" t="str">
        <f ca="1">IF(B162="","",IF(ISERROR(MATCH($J162,SorP!$B$1:$B$6230,0)),"",INDIRECT("'SorP'!$A$"&amp;MATCH($J162,SorP!$B$1:$B$6230,0))))</f>
        <v/>
      </c>
      <c r="U162" s="239"/>
      <c r="V162" s="269" t="e">
        <f>IF(C162="",NA(),MATCH($B162&amp;$C162,'Smelter Look-up'!$J:$J,0))</f>
        <v>#N/A</v>
      </c>
      <c r="W162" s="270"/>
      <c r="X162" s="270">
        <f t="shared" ca="1" si="10"/>
        <v>0</v>
      </c>
      <c r="Y162" s="270"/>
      <c r="Z162" s="270"/>
      <c r="AB162" s="272" t="str">
        <f t="shared" si="11"/>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9"/>
        <v/>
      </c>
      <c r="T171" s="224" t="str">
        <f ca="1">IF(B171="","",IF(ISERROR(MATCH($J171,SorP!$B$1:$B$6230,0)),"",INDIRECT("'SorP'!$A$"&amp;MATCH($J171,SorP!$B$1:$B$6230,0))))</f>
        <v/>
      </c>
      <c r="U171" s="239"/>
      <c r="V171" s="269" t="e">
        <f>IF(C171="",NA(),MATCH($B171&amp;$C171,'Smelter Look-up'!$J:$J,0))</f>
        <v>#N/A</v>
      </c>
      <c r="W171" s="270"/>
      <c r="X171" s="270">
        <f t="shared" ca="1" si="10"/>
        <v>0</v>
      </c>
      <c r="Y171" s="270"/>
      <c r="Z171" s="270"/>
      <c r="AB171" s="272" t="str">
        <f t="shared" si="11"/>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9"/>
        <v/>
      </c>
      <c r="T172" s="224" t="str">
        <f ca="1">IF(B172="","",IF(ISERROR(MATCH($J172,SorP!$B$1:$B$6230,0)),"",INDIRECT("'SorP'!$A$"&amp;MATCH($J172,SorP!$B$1:$B$6230,0))))</f>
        <v/>
      </c>
      <c r="U172" s="239"/>
      <c r="V172" s="269" t="e">
        <f>IF(C172="",NA(),MATCH($B172&amp;$C172,'Smelter Look-up'!$J:$J,0))</f>
        <v>#N/A</v>
      </c>
      <c r="W172" s="270"/>
      <c r="X172" s="270">
        <f t="shared" ca="1" si="10"/>
        <v>0</v>
      </c>
      <c r="Y172" s="270"/>
      <c r="Z172" s="270"/>
      <c r="AB172" s="272" t="str">
        <f t="shared" si="11"/>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9"/>
        <v/>
      </c>
      <c r="T173" s="224" t="str">
        <f ca="1">IF(B173="","",IF(ISERROR(MATCH($J173,SorP!$B$1:$B$6230,0)),"",INDIRECT("'SorP'!$A$"&amp;MATCH($J173,SorP!$B$1:$B$6230,0))))</f>
        <v/>
      </c>
      <c r="U173" s="239"/>
      <c r="V173" s="269" t="e">
        <f>IF(C173="",NA(),MATCH($B173&amp;$C173,'Smelter Look-up'!$J:$J,0))</f>
        <v>#N/A</v>
      </c>
      <c r="W173" s="270"/>
      <c r="X173" s="270">
        <f t="shared" ca="1" si="10"/>
        <v>0</v>
      </c>
      <c r="Y173" s="270"/>
      <c r="Z173" s="270"/>
      <c r="AB173" s="272" t="str">
        <f t="shared" si="11"/>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9"/>
        <v/>
      </c>
      <c r="T174" s="224" t="str">
        <f ca="1">IF(B174="","",IF(ISERROR(MATCH($J174,SorP!$B$1:$B$6230,0)),"",INDIRECT("'SorP'!$A$"&amp;MATCH($J174,SorP!$B$1:$B$6230,0))))</f>
        <v/>
      </c>
      <c r="U174" s="239"/>
      <c r="V174" s="269" t="e">
        <f>IF(C174="",NA(),MATCH($B174&amp;$C174,'Smelter Look-up'!$J:$J,0))</f>
        <v>#N/A</v>
      </c>
      <c r="W174" s="270"/>
      <c r="X174" s="270">
        <f t="shared" ca="1" si="10"/>
        <v>0</v>
      </c>
      <c r="Y174" s="270"/>
      <c r="Z174" s="270"/>
      <c r="AB174" s="272" t="str">
        <f t="shared" si="11"/>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9"/>
        <v/>
      </c>
      <c r="T175" s="224" t="str">
        <f ca="1">IF(B175="","",IF(ISERROR(MATCH($J175,SorP!$B$1:$B$6230,0)),"",INDIRECT("'SorP'!$A$"&amp;MATCH($J175,SorP!$B$1:$B$6230,0))))</f>
        <v/>
      </c>
      <c r="U175" s="239"/>
      <c r="V175" s="269" t="e">
        <f>IF(C175="",NA(),MATCH($B175&amp;$C175,'Smelter Look-up'!$J:$J,0))</f>
        <v>#N/A</v>
      </c>
      <c r="W175" s="270"/>
      <c r="X175" s="270">
        <f t="shared" ca="1" si="10"/>
        <v>0</v>
      </c>
      <c r="Y175" s="270"/>
      <c r="Z175" s="270"/>
      <c r="AB175" s="272" t="str">
        <f t="shared" si="11"/>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9"/>
        <v/>
      </c>
      <c r="T176" s="224" t="str">
        <f ca="1">IF(B176="","",IF(ISERROR(MATCH($J176,SorP!$B$1:$B$6230,0)),"",INDIRECT("'SorP'!$A$"&amp;MATCH($J176,SorP!$B$1:$B$6230,0))))</f>
        <v/>
      </c>
      <c r="U176" s="239"/>
      <c r="V176" s="269" t="e">
        <f>IF(C176="",NA(),MATCH($B176&amp;$C176,'Smelter Look-up'!$J:$J,0))</f>
        <v>#N/A</v>
      </c>
      <c r="W176" s="270"/>
      <c r="X176" s="270">
        <f t="shared" ca="1" si="10"/>
        <v>0</v>
      </c>
      <c r="Y176" s="270"/>
      <c r="Z176" s="270"/>
      <c r="AB176" s="272" t="str">
        <f t="shared" si="11"/>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9"/>
        <v/>
      </c>
      <c r="T177" s="224" t="str">
        <f ca="1">IF(B177="","",IF(ISERROR(MATCH($J177,SorP!$B$1:$B$6230,0)),"",INDIRECT("'SorP'!$A$"&amp;MATCH($J177,SorP!$B$1:$B$6230,0))))</f>
        <v/>
      </c>
      <c r="U177" s="239"/>
      <c r="V177" s="269" t="e">
        <f>IF(C177="",NA(),MATCH($B177&amp;$C177,'Smelter Look-up'!$J:$J,0))</f>
        <v>#N/A</v>
      </c>
      <c r="W177" s="270"/>
      <c r="X177" s="270">
        <f t="shared" ca="1" si="10"/>
        <v>0</v>
      </c>
      <c r="Y177" s="270"/>
      <c r="Z177" s="270"/>
      <c r="AB177" s="272" t="str">
        <f t="shared" si="11"/>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9"/>
        <v/>
      </c>
      <c r="T178" s="224" t="str">
        <f ca="1">IF(B178="","",IF(ISERROR(MATCH($J178,SorP!$B$1:$B$6230,0)),"",INDIRECT("'SorP'!$A$"&amp;MATCH($J178,SorP!$B$1:$B$6230,0))))</f>
        <v/>
      </c>
      <c r="U178" s="239"/>
      <c r="V178" s="269" t="e">
        <f>IF(C178="",NA(),MATCH($B178&amp;$C178,'Smelter Look-up'!$J:$J,0))</f>
        <v>#N/A</v>
      </c>
      <c r="W178" s="270"/>
      <c r="X178" s="270">
        <f t="shared" ca="1" si="10"/>
        <v>0</v>
      </c>
      <c r="Y178" s="270"/>
      <c r="Z178" s="270"/>
      <c r="AB178" s="272" t="str">
        <f t="shared" si="11"/>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9"/>
        <v/>
      </c>
      <c r="T179" s="224" t="str">
        <f ca="1">IF(B179="","",IF(ISERROR(MATCH($J179,SorP!$B$1:$B$6230,0)),"",INDIRECT("'SorP'!$A$"&amp;MATCH($J179,SorP!$B$1:$B$6230,0))))</f>
        <v/>
      </c>
      <c r="U179" s="239"/>
      <c r="V179" s="269" t="e">
        <f>IF(C179="",NA(),MATCH($B179&amp;$C179,'Smelter Look-up'!$J:$J,0))</f>
        <v>#N/A</v>
      </c>
      <c r="W179" s="270"/>
      <c r="X179" s="270">
        <f t="shared" ca="1" si="10"/>
        <v>0</v>
      </c>
      <c r="Y179" s="270"/>
      <c r="Z179" s="270"/>
      <c r="AB179" s="272" t="str">
        <f t="shared" si="11"/>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9"/>
        <v/>
      </c>
      <c r="T180" s="224" t="str">
        <f ca="1">IF(B180="","",IF(ISERROR(MATCH($J180,SorP!$B$1:$B$6230,0)),"",INDIRECT("'SorP'!$A$"&amp;MATCH($J180,SorP!$B$1:$B$6230,0))))</f>
        <v/>
      </c>
      <c r="U180" s="239"/>
      <c r="V180" s="269" t="e">
        <f>IF(C180="",NA(),MATCH($B180&amp;$C180,'Smelter Look-up'!$J:$J,0))</f>
        <v>#N/A</v>
      </c>
      <c r="W180" s="270"/>
      <c r="X180" s="270">
        <f t="shared" ca="1" si="10"/>
        <v>0</v>
      </c>
      <c r="Y180" s="270"/>
      <c r="Z180" s="270"/>
      <c r="AB180" s="272" t="str">
        <f t="shared" si="11"/>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9"/>
        <v/>
      </c>
      <c r="T181" s="224" t="str">
        <f ca="1">IF(B181="","",IF(ISERROR(MATCH($J181,SorP!$B$1:$B$6230,0)),"",INDIRECT("'SorP'!$A$"&amp;MATCH($J181,SorP!$B$1:$B$6230,0))))</f>
        <v/>
      </c>
      <c r="U181" s="239"/>
      <c r="V181" s="269" t="e">
        <f>IF(C181="",NA(),MATCH($B181&amp;$C181,'Smelter Look-up'!$J:$J,0))</f>
        <v>#N/A</v>
      </c>
      <c r="W181" s="270"/>
      <c r="X181" s="270">
        <f t="shared" ca="1" si="10"/>
        <v>0</v>
      </c>
      <c r="Y181" s="270"/>
      <c r="Z181" s="270"/>
      <c r="AB181" s="272" t="str">
        <f t="shared" si="11"/>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9"/>
        <v/>
      </c>
      <c r="T182" s="224" t="str">
        <f ca="1">IF(B182="","",IF(ISERROR(MATCH($J182,SorP!$B$1:$B$6230,0)),"",INDIRECT("'SorP'!$A$"&amp;MATCH($J182,SorP!$B$1:$B$6230,0))))</f>
        <v/>
      </c>
      <c r="U182" s="239"/>
      <c r="V182" s="269" t="e">
        <f>IF(C182="",NA(),MATCH($B182&amp;$C182,'Smelter Look-up'!$J:$J,0))</f>
        <v>#N/A</v>
      </c>
      <c r="W182" s="270"/>
      <c r="X182" s="270">
        <f t="shared" ca="1" si="10"/>
        <v>0</v>
      </c>
      <c r="Y182" s="270"/>
      <c r="Z182" s="270"/>
      <c r="AB182" s="272" t="str">
        <f t="shared" si="11"/>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9"/>
        <v/>
      </c>
      <c r="T183" s="224" t="str">
        <f ca="1">IF(B183="","",IF(ISERROR(MATCH($J183,SorP!$B$1:$B$6230,0)),"",INDIRECT("'SorP'!$A$"&amp;MATCH($J183,SorP!$B$1:$B$6230,0))))</f>
        <v/>
      </c>
      <c r="U183" s="239"/>
      <c r="V183" s="269" t="e">
        <f>IF(C183="",NA(),MATCH($B183&amp;$C183,'Smelter Look-up'!$J:$J,0))</f>
        <v>#N/A</v>
      </c>
      <c r="W183" s="270"/>
      <c r="X183" s="270">
        <f t="shared" ca="1" si="10"/>
        <v>0</v>
      </c>
      <c r="Y183" s="270"/>
      <c r="Z183" s="270"/>
      <c r="AB183" s="272" t="str">
        <f t="shared" si="11"/>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9"/>
        <v/>
      </c>
      <c r="T184" s="224" t="str">
        <f ca="1">IF(B184="","",IF(ISERROR(MATCH($J184,SorP!$B$1:$B$6230,0)),"",INDIRECT("'SorP'!$A$"&amp;MATCH($J184,SorP!$B$1:$B$6230,0))))</f>
        <v/>
      </c>
      <c r="U184" s="239"/>
      <c r="V184" s="269" t="e">
        <f>IF(C184="",NA(),MATCH($B184&amp;$C184,'Smelter Look-up'!$J:$J,0))</f>
        <v>#N/A</v>
      </c>
      <c r="W184" s="270"/>
      <c r="X184" s="270">
        <f t="shared" ca="1" si="10"/>
        <v>0</v>
      </c>
      <c r="Y184" s="270"/>
      <c r="Z184" s="270"/>
      <c r="AB184" s="272" t="str">
        <f t="shared" si="11"/>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9"/>
        <v/>
      </c>
      <c r="T185" s="224" t="str">
        <f ca="1">IF(B185="","",IF(ISERROR(MATCH($J185,SorP!$B$1:$B$6230,0)),"",INDIRECT("'SorP'!$A$"&amp;MATCH($J185,SorP!$B$1:$B$6230,0))))</f>
        <v/>
      </c>
      <c r="U185" s="239"/>
      <c r="V185" s="269" t="e">
        <f>IF(C185="",NA(),MATCH($B185&amp;$C185,'Smelter Look-up'!$J:$J,0))</f>
        <v>#N/A</v>
      </c>
      <c r="W185" s="270"/>
      <c r="X185" s="270">
        <f t="shared" ca="1" si="10"/>
        <v>0</v>
      </c>
      <c r="Y185" s="270"/>
      <c r="Z185" s="270"/>
      <c r="AB185" s="272" t="str">
        <f t="shared" si="11"/>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9"/>
        <v/>
      </c>
      <c r="T186" s="224" t="str">
        <f ca="1">IF(B186="","",IF(ISERROR(MATCH($J186,SorP!$B$1:$B$6230,0)),"",INDIRECT("'SorP'!$A$"&amp;MATCH($J186,SorP!$B$1:$B$6230,0))))</f>
        <v/>
      </c>
      <c r="U186" s="239"/>
      <c r="V186" s="269" t="e">
        <f>IF(C186="",NA(),MATCH($B186&amp;$C186,'Smelter Look-up'!$J:$J,0))</f>
        <v>#N/A</v>
      </c>
      <c r="W186" s="270"/>
      <c r="X186" s="270">
        <f t="shared" ca="1" si="10"/>
        <v>0</v>
      </c>
      <c r="Y186" s="270"/>
      <c r="Z186" s="270"/>
      <c r="AB186" s="272" t="str">
        <f t="shared" si="11"/>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9"/>
        <v/>
      </c>
      <c r="T187" s="224" t="str">
        <f ca="1">IF(B187="","",IF(ISERROR(MATCH($J187,SorP!$B$1:$B$6230,0)),"",INDIRECT("'SorP'!$A$"&amp;MATCH($J187,SorP!$B$1:$B$6230,0))))</f>
        <v/>
      </c>
      <c r="U187" s="239"/>
      <c r="V187" s="269" t="e">
        <f>IF(C187="",NA(),MATCH($B187&amp;$C187,'Smelter Look-up'!$J:$J,0))</f>
        <v>#N/A</v>
      </c>
      <c r="W187" s="270"/>
      <c r="X187" s="270">
        <f t="shared" ca="1" si="10"/>
        <v>0</v>
      </c>
      <c r="Y187" s="270"/>
      <c r="Z187" s="270"/>
      <c r="AB187" s="272" t="str">
        <f t="shared" si="11"/>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12">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3">IF(AND(C197="Smelter not listed",OR(LEN(D197)=0,LEN(E197)=0)),1,0)</f>
        <v>0</v>
      </c>
      <c r="Y197" s="270"/>
      <c r="Z197" s="270"/>
      <c r="AB197" s="272" t="str">
        <f t="shared" ref="AB197:AB260" si="14">B197&amp;C197</f>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2"/>
        <v/>
      </c>
      <c r="T218" s="224" t="str">
        <f ca="1">IF(B218="","",IF(ISERROR(MATCH($J218,SorP!$B$1:$B$6230,0)),"",INDIRECT("'SorP'!$A$"&amp;MATCH($J218,SorP!$B$1:$B$6230,0))))</f>
        <v/>
      </c>
      <c r="U218" s="239"/>
      <c r="V218" s="269" t="e">
        <f>IF(C218="",NA(),MATCH($B218&amp;$C218,'Smelter Look-up'!$J:$J,0))</f>
        <v>#N/A</v>
      </c>
      <c r="W218" s="270"/>
      <c r="X218" s="270">
        <f t="shared" ca="1" si="13"/>
        <v>0</v>
      </c>
      <c r="Y218" s="270"/>
      <c r="Z218" s="270"/>
      <c r="AB218" s="272" t="str">
        <f t="shared" si="14"/>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2"/>
        <v/>
      </c>
      <c r="T219" s="224" t="str">
        <f ca="1">IF(B219="","",IF(ISERROR(MATCH($J219,SorP!$B$1:$B$6230,0)),"",INDIRECT("'SorP'!$A$"&amp;MATCH($J219,SorP!$B$1:$B$6230,0))))</f>
        <v/>
      </c>
      <c r="U219" s="239"/>
      <c r="V219" s="269" t="e">
        <f>IF(C219="",NA(),MATCH($B219&amp;$C219,'Smelter Look-up'!$J:$J,0))</f>
        <v>#N/A</v>
      </c>
      <c r="W219" s="270"/>
      <c r="X219" s="270">
        <f t="shared" ca="1" si="13"/>
        <v>0</v>
      </c>
      <c r="Y219" s="270"/>
      <c r="Z219" s="270"/>
      <c r="AB219" s="272" t="str">
        <f t="shared" si="14"/>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2"/>
        <v/>
      </c>
      <c r="T220" s="224" t="str">
        <f ca="1">IF(B220="","",IF(ISERROR(MATCH($J220,SorP!$B$1:$B$6230,0)),"",INDIRECT("'SorP'!$A$"&amp;MATCH($J220,SorP!$B$1:$B$6230,0))))</f>
        <v/>
      </c>
      <c r="U220" s="239"/>
      <c r="V220" s="269" t="e">
        <f>IF(C220="",NA(),MATCH($B220&amp;$C220,'Smelter Look-up'!$J:$J,0))</f>
        <v>#N/A</v>
      </c>
      <c r="W220" s="270"/>
      <c r="X220" s="270">
        <f t="shared" ca="1" si="13"/>
        <v>0</v>
      </c>
      <c r="Y220" s="270"/>
      <c r="Z220" s="270"/>
      <c r="AB220" s="272" t="str">
        <f t="shared" si="14"/>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2"/>
        <v/>
      </c>
      <c r="T221" s="224" t="str">
        <f ca="1">IF(B221="","",IF(ISERROR(MATCH($J221,SorP!$B$1:$B$6230,0)),"",INDIRECT("'SorP'!$A$"&amp;MATCH($J221,SorP!$B$1:$B$6230,0))))</f>
        <v/>
      </c>
      <c r="U221" s="239"/>
      <c r="V221" s="269" t="e">
        <f>IF(C221="",NA(),MATCH($B221&amp;$C221,'Smelter Look-up'!$J:$J,0))</f>
        <v>#N/A</v>
      </c>
      <c r="W221" s="270"/>
      <c r="X221" s="270">
        <f t="shared" ca="1" si="13"/>
        <v>0</v>
      </c>
      <c r="Y221" s="270"/>
      <c r="Z221" s="270"/>
      <c r="AB221" s="272" t="str">
        <f t="shared" si="14"/>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2"/>
        <v/>
      </c>
      <c r="T222" s="224" t="str">
        <f ca="1">IF(B222="","",IF(ISERROR(MATCH($J222,SorP!$B$1:$B$6230,0)),"",INDIRECT("'SorP'!$A$"&amp;MATCH($J222,SorP!$B$1:$B$6230,0))))</f>
        <v/>
      </c>
      <c r="U222" s="239"/>
      <c r="V222" s="269" t="e">
        <f>IF(C222="",NA(),MATCH($B222&amp;$C222,'Smelter Look-up'!$J:$J,0))</f>
        <v>#N/A</v>
      </c>
      <c r="W222" s="270"/>
      <c r="X222" s="270">
        <f t="shared" ca="1" si="13"/>
        <v>0</v>
      </c>
      <c r="Y222" s="270"/>
      <c r="Z222" s="270"/>
      <c r="AB222" s="272" t="str">
        <f t="shared" si="14"/>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5">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6">IF(AND(C261="Smelter not listed",OR(LEN(D261)=0,LEN(E261)=0)),1,0)</f>
        <v>0</v>
      </c>
      <c r="Y261" s="270"/>
      <c r="Z261" s="270"/>
      <c r="AB261" s="272" t="str">
        <f t="shared" ref="AB261:AB324" si="17">B261&amp;C261</f>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5"/>
        <v/>
      </c>
      <c r="T282" s="224" t="str">
        <f ca="1">IF(B282="","",IF(ISERROR(MATCH($J282,SorP!$B$1:$B$6230,0)),"",INDIRECT("'SorP'!$A$"&amp;MATCH($J282,SorP!$B$1:$B$6230,0))))</f>
        <v/>
      </c>
      <c r="U282" s="239"/>
      <c r="V282" s="269" t="e">
        <f>IF(C282="",NA(),MATCH($B282&amp;$C282,'Smelter Look-up'!$J:$J,0))</f>
        <v>#N/A</v>
      </c>
      <c r="W282" s="270"/>
      <c r="X282" s="270">
        <f t="shared" ca="1" si="16"/>
        <v>0</v>
      </c>
      <c r="Y282" s="270"/>
      <c r="Z282" s="270"/>
      <c r="AB282" s="272" t="str">
        <f t="shared" si="17"/>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5"/>
        <v/>
      </c>
      <c r="T283" s="224" t="str">
        <f ca="1">IF(B283="","",IF(ISERROR(MATCH($J283,SorP!$B$1:$B$6230,0)),"",INDIRECT("'SorP'!$A$"&amp;MATCH($J283,SorP!$B$1:$B$6230,0))))</f>
        <v/>
      </c>
      <c r="U283" s="239"/>
      <c r="V283" s="269" t="e">
        <f>IF(C283="",NA(),MATCH($B283&amp;$C283,'Smelter Look-up'!$J:$J,0))</f>
        <v>#N/A</v>
      </c>
      <c r="W283" s="270"/>
      <c r="X283" s="270">
        <f t="shared" ca="1" si="16"/>
        <v>0</v>
      </c>
      <c r="Y283" s="270"/>
      <c r="Z283" s="270"/>
      <c r="AB283" s="272" t="str">
        <f t="shared" si="17"/>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5"/>
        <v/>
      </c>
      <c r="T284" s="224" t="str">
        <f ca="1">IF(B284="","",IF(ISERROR(MATCH($J284,SorP!$B$1:$B$6230,0)),"",INDIRECT("'SorP'!$A$"&amp;MATCH($J284,SorP!$B$1:$B$6230,0))))</f>
        <v/>
      </c>
      <c r="U284" s="239"/>
      <c r="V284" s="269" t="e">
        <f>IF(C284="",NA(),MATCH($B284&amp;$C284,'Smelter Look-up'!$J:$J,0))</f>
        <v>#N/A</v>
      </c>
      <c r="W284" s="270"/>
      <c r="X284" s="270">
        <f t="shared" ca="1" si="16"/>
        <v>0</v>
      </c>
      <c r="Y284" s="270"/>
      <c r="Z284" s="270"/>
      <c r="AB284" s="272" t="str">
        <f t="shared" si="17"/>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5"/>
        <v/>
      </c>
      <c r="T285" s="224" t="str">
        <f ca="1">IF(B285="","",IF(ISERROR(MATCH($J285,SorP!$B$1:$B$6230,0)),"",INDIRECT("'SorP'!$A$"&amp;MATCH($J285,SorP!$B$1:$B$6230,0))))</f>
        <v/>
      </c>
      <c r="U285" s="239"/>
      <c r="V285" s="269" t="e">
        <f>IF(C285="",NA(),MATCH($B285&amp;$C285,'Smelter Look-up'!$J:$J,0))</f>
        <v>#N/A</v>
      </c>
      <c r="W285" s="270"/>
      <c r="X285" s="270">
        <f t="shared" ca="1" si="16"/>
        <v>0</v>
      </c>
      <c r="Y285" s="270"/>
      <c r="Z285" s="270"/>
      <c r="AB285" s="272" t="str">
        <f t="shared" si="17"/>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5"/>
        <v/>
      </c>
      <c r="T286" s="224" t="str">
        <f ca="1">IF(B286="","",IF(ISERROR(MATCH($J286,SorP!$B$1:$B$6230,0)),"",INDIRECT("'SorP'!$A$"&amp;MATCH($J286,SorP!$B$1:$B$6230,0))))</f>
        <v/>
      </c>
      <c r="U286" s="239"/>
      <c r="V286" s="269" t="e">
        <f>IF(C286="",NA(),MATCH($B286&amp;$C286,'Smelter Look-up'!$J:$J,0))</f>
        <v>#N/A</v>
      </c>
      <c r="W286" s="270"/>
      <c r="X286" s="270">
        <f t="shared" ca="1" si="16"/>
        <v>0</v>
      </c>
      <c r="Y286" s="270"/>
      <c r="Z286" s="270"/>
      <c r="AB286" s="272" t="str">
        <f t="shared" si="17"/>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8">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9">IF(AND(C325="Smelter not listed",OR(LEN(D325)=0,LEN(E325)=0)),1,0)</f>
        <v>0</v>
      </c>
      <c r="Y325" s="270"/>
      <c r="Z325" s="270"/>
      <c r="AB325" s="272" t="str">
        <f t="shared" ref="AB325:AB388" si="20">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21">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22">IF(AND(C389="Smelter not listed",OR(LEN(D389)=0,LEN(E389)=0)),1,0)</f>
        <v>0</v>
      </c>
      <c r="Y389" s="270"/>
      <c r="Z389" s="270"/>
      <c r="AB389" s="272" t="str">
        <f t="shared" ref="AB389:AB452" si="23">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4">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5">IF(AND(C453="Smelter not listed",OR(LEN(D453)=0,LEN(E453)=0)),1,0)</f>
        <v>0</v>
      </c>
      <c r="Y453" s="270"/>
      <c r="Z453" s="270"/>
      <c r="AB453" s="272" t="str">
        <f t="shared" ref="AB453:AB516" si="26">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7">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8">IF(AND(C517="Smelter not listed",OR(LEN(D517)=0,LEN(E517)=0)),1,0)</f>
        <v>0</v>
      </c>
      <c r="Y517" s="270"/>
      <c r="Z517" s="270"/>
      <c r="AB517" s="272" t="str">
        <f t="shared" ref="AB517:AB580" si="29">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7"/>
        <v/>
      </c>
      <c r="T532" s="224" t="str">
        <f ca="1">IF(B532="","",IF(ISERROR(MATCH($J532,SorP!$B$1:$B$6230,0)),"",INDIRECT("'SorP'!$A$"&amp;MATCH($J532,SorP!$B$1:$B$6230,0))))</f>
        <v/>
      </c>
      <c r="U532" s="239"/>
      <c r="V532" s="269" t="e">
        <f>IF(C532="",NA(),MATCH($B532&amp;$C532,'Smelter Look-up'!$J:$J,0))</f>
        <v>#N/A</v>
      </c>
      <c r="W532" s="270"/>
      <c r="X532" s="270">
        <f t="shared" ca="1" si="28"/>
        <v>0</v>
      </c>
      <c r="Y532" s="270"/>
      <c r="Z532" s="270"/>
      <c r="AB532" s="272" t="str">
        <f t="shared" si="29"/>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7"/>
        <v/>
      </c>
      <c r="T533" s="224" t="str">
        <f ca="1">IF(B533="","",IF(ISERROR(MATCH($J533,SorP!$B$1:$B$6230,0)),"",INDIRECT("'SorP'!$A$"&amp;MATCH($J533,SorP!$B$1:$B$6230,0))))</f>
        <v/>
      </c>
      <c r="U533" s="239"/>
      <c r="V533" s="269" t="e">
        <f>IF(C533="",NA(),MATCH($B533&amp;$C533,'Smelter Look-up'!$J:$J,0))</f>
        <v>#N/A</v>
      </c>
      <c r="W533" s="270"/>
      <c r="X533" s="270">
        <f t="shared" ca="1" si="28"/>
        <v>0</v>
      </c>
      <c r="Y533" s="270"/>
      <c r="Z533" s="270"/>
      <c r="AB533" s="272" t="str">
        <f t="shared" si="29"/>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7"/>
        <v/>
      </c>
      <c r="T534" s="224" t="str">
        <f ca="1">IF(B534="","",IF(ISERROR(MATCH($J534,SorP!$B$1:$B$6230,0)),"",INDIRECT("'SorP'!$A$"&amp;MATCH($J534,SorP!$B$1:$B$6230,0))))</f>
        <v/>
      </c>
      <c r="U534" s="239"/>
      <c r="V534" s="269" t="e">
        <f>IF(C534="",NA(),MATCH($B534&amp;$C534,'Smelter Look-up'!$J:$J,0))</f>
        <v>#N/A</v>
      </c>
      <c r="W534" s="270"/>
      <c r="X534" s="270">
        <f t="shared" ca="1" si="28"/>
        <v>0</v>
      </c>
      <c r="Y534" s="270"/>
      <c r="Z534" s="270"/>
      <c r="AB534" s="272" t="str">
        <f t="shared" si="29"/>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7"/>
        <v/>
      </c>
      <c r="T535" s="224" t="str">
        <f ca="1">IF(B535="","",IF(ISERROR(MATCH($J535,SorP!$B$1:$B$6230,0)),"",INDIRECT("'SorP'!$A$"&amp;MATCH($J535,SorP!$B$1:$B$6230,0))))</f>
        <v/>
      </c>
      <c r="U535" s="239"/>
      <c r="V535" s="269" t="e">
        <f>IF(C535="",NA(),MATCH($B535&amp;$C535,'Smelter Look-up'!$J:$J,0))</f>
        <v>#N/A</v>
      </c>
      <c r="W535" s="270"/>
      <c r="X535" s="270">
        <f t="shared" ca="1" si="28"/>
        <v>0</v>
      </c>
      <c r="Y535" s="270"/>
      <c r="Z535" s="270"/>
      <c r="AB535" s="272" t="str">
        <f t="shared" si="29"/>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7"/>
        <v/>
      </c>
      <c r="T540" s="224" t="str">
        <f ca="1">IF(B540="","",IF(ISERROR(MATCH($J540,SorP!$B$1:$B$6230,0)),"",INDIRECT("'SorP'!$A$"&amp;MATCH($J540,SorP!$B$1:$B$6230,0))))</f>
        <v/>
      </c>
      <c r="U540" s="239"/>
      <c r="V540" s="269" t="e">
        <f>IF(C540="",NA(),MATCH($B540&amp;$C540,'Smelter Look-up'!$J:$J,0))</f>
        <v>#N/A</v>
      </c>
      <c r="W540" s="270"/>
      <c r="X540" s="270">
        <f t="shared" ca="1" si="28"/>
        <v>0</v>
      </c>
      <c r="Y540" s="270"/>
      <c r="Z540" s="270"/>
      <c r="AB540" s="272" t="str">
        <f t="shared" si="29"/>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7"/>
        <v/>
      </c>
      <c r="T541" s="224" t="str">
        <f ca="1">IF(B541="","",IF(ISERROR(MATCH($J541,SorP!$B$1:$B$6230,0)),"",INDIRECT("'SorP'!$A$"&amp;MATCH($J541,SorP!$B$1:$B$6230,0))))</f>
        <v/>
      </c>
      <c r="U541" s="239"/>
      <c r="V541" s="269" t="e">
        <f>IF(C541="",NA(),MATCH($B541&amp;$C541,'Smelter Look-up'!$J:$J,0))</f>
        <v>#N/A</v>
      </c>
      <c r="W541" s="270"/>
      <c r="X541" s="270">
        <f t="shared" ca="1" si="28"/>
        <v>0</v>
      </c>
      <c r="Y541" s="270"/>
      <c r="Z541" s="270"/>
      <c r="AB541" s="272" t="str">
        <f t="shared" si="29"/>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7"/>
        <v/>
      </c>
      <c r="T542" s="224" t="str">
        <f ca="1">IF(B542="","",IF(ISERROR(MATCH($J542,SorP!$B$1:$B$6230,0)),"",INDIRECT("'SorP'!$A$"&amp;MATCH($J542,SorP!$B$1:$B$6230,0))))</f>
        <v/>
      </c>
      <c r="U542" s="239"/>
      <c r="V542" s="269" t="e">
        <f>IF(C542="",NA(),MATCH($B542&amp;$C542,'Smelter Look-up'!$J:$J,0))</f>
        <v>#N/A</v>
      </c>
      <c r="W542" s="270"/>
      <c r="X542" s="270">
        <f t="shared" ca="1" si="28"/>
        <v>0</v>
      </c>
      <c r="Y542" s="270"/>
      <c r="Z542" s="270"/>
      <c r="AB542" s="272" t="str">
        <f t="shared" si="29"/>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7"/>
        <v/>
      </c>
      <c r="T543" s="224" t="str">
        <f ca="1">IF(B543="","",IF(ISERROR(MATCH($J543,SorP!$B$1:$B$6230,0)),"",INDIRECT("'SorP'!$A$"&amp;MATCH($J543,SorP!$B$1:$B$6230,0))))</f>
        <v/>
      </c>
      <c r="U543" s="239"/>
      <c r="V543" s="269" t="e">
        <f>IF(C543="",NA(),MATCH($B543&amp;$C543,'Smelter Look-up'!$J:$J,0))</f>
        <v>#N/A</v>
      </c>
      <c r="W543" s="270"/>
      <c r="X543" s="270">
        <f t="shared" ca="1" si="28"/>
        <v>0</v>
      </c>
      <c r="Y543" s="270"/>
      <c r="Z543" s="270"/>
      <c r="AB543" s="272" t="str">
        <f t="shared" si="29"/>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7"/>
        <v/>
      </c>
      <c r="T544" s="224" t="str">
        <f ca="1">IF(B544="","",IF(ISERROR(MATCH($J544,SorP!$B$1:$B$6230,0)),"",INDIRECT("'SorP'!$A$"&amp;MATCH($J544,SorP!$B$1:$B$6230,0))))</f>
        <v/>
      </c>
      <c r="U544" s="239"/>
      <c r="V544" s="269" t="e">
        <f>IF(C544="",NA(),MATCH($B544&amp;$C544,'Smelter Look-up'!$J:$J,0))</f>
        <v>#N/A</v>
      </c>
      <c r="W544" s="270"/>
      <c r="X544" s="270">
        <f t="shared" ca="1" si="28"/>
        <v>0</v>
      </c>
      <c r="Y544" s="270"/>
      <c r="Z544" s="270"/>
      <c r="AB544" s="272" t="str">
        <f t="shared" si="29"/>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7"/>
        <v/>
      </c>
      <c r="T545" s="224" t="str">
        <f ca="1">IF(B545="","",IF(ISERROR(MATCH($J545,SorP!$B$1:$B$6230,0)),"",INDIRECT("'SorP'!$A$"&amp;MATCH($J545,SorP!$B$1:$B$6230,0))))</f>
        <v/>
      </c>
      <c r="U545" s="239"/>
      <c r="V545" s="269" t="e">
        <f>IF(C545="",NA(),MATCH($B545&amp;$C545,'Smelter Look-up'!$J:$J,0))</f>
        <v>#N/A</v>
      </c>
      <c r="W545" s="270"/>
      <c r="X545" s="270">
        <f t="shared" ca="1" si="28"/>
        <v>0</v>
      </c>
      <c r="Y545" s="270"/>
      <c r="Z545" s="270"/>
      <c r="AB545" s="272" t="str">
        <f t="shared" si="29"/>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7"/>
        <v/>
      </c>
      <c r="T546" s="224" t="str">
        <f ca="1">IF(B546="","",IF(ISERROR(MATCH($J546,SorP!$B$1:$B$6230,0)),"",INDIRECT("'SorP'!$A$"&amp;MATCH($J546,SorP!$B$1:$B$6230,0))))</f>
        <v/>
      </c>
      <c r="U546" s="239"/>
      <c r="V546" s="269" t="e">
        <f>IF(C546="",NA(),MATCH($B546&amp;$C546,'Smelter Look-up'!$J:$J,0))</f>
        <v>#N/A</v>
      </c>
      <c r="W546" s="270"/>
      <c r="X546" s="270">
        <f t="shared" ca="1" si="28"/>
        <v>0</v>
      </c>
      <c r="Y546" s="270"/>
      <c r="Z546" s="270"/>
      <c r="AB546" s="272" t="str">
        <f t="shared" si="29"/>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7"/>
        <v/>
      </c>
      <c r="T551" s="224" t="str">
        <f ca="1">IF(B551="","",IF(ISERROR(MATCH($J551,SorP!$B$1:$B$6230,0)),"",INDIRECT("'SorP'!$A$"&amp;MATCH($J551,SorP!$B$1:$B$6230,0))))</f>
        <v/>
      </c>
      <c r="U551" s="239"/>
      <c r="V551" s="269" t="e">
        <f>IF(C551="",NA(),MATCH($B551&amp;$C551,'Smelter Look-up'!$J:$J,0))</f>
        <v>#N/A</v>
      </c>
      <c r="W551" s="270"/>
      <c r="X551" s="270">
        <f t="shared" ca="1" si="28"/>
        <v>0</v>
      </c>
      <c r="Y551" s="270"/>
      <c r="Z551" s="270"/>
      <c r="AB551" s="272" t="str">
        <f t="shared" si="29"/>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7"/>
        <v/>
      </c>
      <c r="T552" s="224" t="str">
        <f ca="1">IF(B552="","",IF(ISERROR(MATCH($J552,SorP!$B$1:$B$6230,0)),"",INDIRECT("'SorP'!$A$"&amp;MATCH($J552,SorP!$B$1:$B$6230,0))))</f>
        <v/>
      </c>
      <c r="U552" s="239"/>
      <c r="V552" s="269" t="e">
        <f>IF(C552="",NA(),MATCH($B552&amp;$C552,'Smelter Look-up'!$J:$J,0))</f>
        <v>#N/A</v>
      </c>
      <c r="W552" s="270"/>
      <c r="X552" s="270">
        <f t="shared" ca="1" si="28"/>
        <v>0</v>
      </c>
      <c r="Y552" s="270"/>
      <c r="Z552" s="270"/>
      <c r="AB552" s="272" t="str">
        <f t="shared" si="29"/>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7"/>
        <v/>
      </c>
      <c r="T553" s="224" t="str">
        <f ca="1">IF(B553="","",IF(ISERROR(MATCH($J553,SorP!$B$1:$B$6230,0)),"",INDIRECT("'SorP'!$A$"&amp;MATCH($J553,SorP!$B$1:$B$6230,0))))</f>
        <v/>
      </c>
      <c r="U553" s="239"/>
      <c r="V553" s="269" t="e">
        <f>IF(C553="",NA(),MATCH($B553&amp;$C553,'Smelter Look-up'!$J:$J,0))</f>
        <v>#N/A</v>
      </c>
      <c r="W553" s="270"/>
      <c r="X553" s="270">
        <f t="shared" ca="1" si="28"/>
        <v>0</v>
      </c>
      <c r="Y553" s="270"/>
      <c r="Z553" s="270"/>
      <c r="AB553" s="272" t="str">
        <f t="shared" si="29"/>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7"/>
        <v/>
      </c>
      <c r="T554" s="224" t="str">
        <f ca="1">IF(B554="","",IF(ISERROR(MATCH($J554,SorP!$B$1:$B$6230,0)),"",INDIRECT("'SorP'!$A$"&amp;MATCH($J554,SorP!$B$1:$B$6230,0))))</f>
        <v/>
      </c>
      <c r="U554" s="239"/>
      <c r="V554" s="269" t="e">
        <f>IF(C554="",NA(),MATCH($B554&amp;$C554,'Smelter Look-up'!$J:$J,0))</f>
        <v>#N/A</v>
      </c>
      <c r="W554" s="270"/>
      <c r="X554" s="270">
        <f t="shared" ca="1" si="28"/>
        <v>0</v>
      </c>
      <c r="Y554" s="270"/>
      <c r="Z554" s="270"/>
      <c r="AB554" s="272" t="str">
        <f t="shared" si="29"/>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7"/>
        <v/>
      </c>
      <c r="T555" s="224" t="str">
        <f ca="1">IF(B555="","",IF(ISERROR(MATCH($J555,SorP!$B$1:$B$6230,0)),"",INDIRECT("'SorP'!$A$"&amp;MATCH($J555,SorP!$B$1:$B$6230,0))))</f>
        <v/>
      </c>
      <c r="U555" s="239"/>
      <c r="V555" s="269" t="e">
        <f>IF(C555="",NA(),MATCH($B555&amp;$C555,'Smelter Look-up'!$J:$J,0))</f>
        <v>#N/A</v>
      </c>
      <c r="W555" s="270"/>
      <c r="X555" s="270">
        <f t="shared" ca="1" si="28"/>
        <v>0</v>
      </c>
      <c r="Y555" s="270"/>
      <c r="Z555" s="270"/>
      <c r="AB555" s="272" t="str">
        <f t="shared" si="29"/>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7"/>
        <v/>
      </c>
      <c r="T556" s="224" t="str">
        <f ca="1">IF(B556="","",IF(ISERROR(MATCH($J556,SorP!$B$1:$B$6230,0)),"",INDIRECT("'SorP'!$A$"&amp;MATCH($J556,SorP!$B$1:$B$6230,0))))</f>
        <v/>
      </c>
      <c r="U556" s="239"/>
      <c r="V556" s="269" t="e">
        <f>IF(C556="",NA(),MATCH($B556&amp;$C556,'Smelter Look-up'!$J:$J,0))</f>
        <v>#N/A</v>
      </c>
      <c r="W556" s="270"/>
      <c r="X556" s="270">
        <f t="shared" ca="1" si="28"/>
        <v>0</v>
      </c>
      <c r="Y556" s="270"/>
      <c r="Z556" s="270"/>
      <c r="AB556" s="272" t="str">
        <f t="shared" si="29"/>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7"/>
        <v/>
      </c>
      <c r="T557" s="224" t="str">
        <f ca="1">IF(B557="","",IF(ISERROR(MATCH($J557,SorP!$B$1:$B$6230,0)),"",INDIRECT("'SorP'!$A$"&amp;MATCH($J557,SorP!$B$1:$B$6230,0))))</f>
        <v/>
      </c>
      <c r="U557" s="239"/>
      <c r="V557" s="269" t="e">
        <f>IF(C557="",NA(),MATCH($B557&amp;$C557,'Smelter Look-up'!$J:$J,0))</f>
        <v>#N/A</v>
      </c>
      <c r="W557" s="270"/>
      <c r="X557" s="270">
        <f t="shared" ca="1" si="28"/>
        <v>0</v>
      </c>
      <c r="Y557" s="270"/>
      <c r="Z557" s="270"/>
      <c r="AB557" s="272" t="str">
        <f t="shared" si="29"/>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7"/>
        <v/>
      </c>
      <c r="T558" s="224" t="str">
        <f ca="1">IF(B558="","",IF(ISERROR(MATCH($J558,SorP!$B$1:$B$6230,0)),"",INDIRECT("'SorP'!$A$"&amp;MATCH($J558,SorP!$B$1:$B$6230,0))))</f>
        <v/>
      </c>
      <c r="U558" s="239"/>
      <c r="V558" s="269" t="e">
        <f>IF(C558="",NA(),MATCH($B558&amp;$C558,'Smelter Look-up'!$J:$J,0))</f>
        <v>#N/A</v>
      </c>
      <c r="W558" s="270"/>
      <c r="X558" s="270">
        <f t="shared" ca="1" si="28"/>
        <v>0</v>
      </c>
      <c r="Y558" s="270"/>
      <c r="Z558" s="270"/>
      <c r="AB558" s="272" t="str">
        <f t="shared" si="29"/>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7"/>
        <v/>
      </c>
      <c r="T563" s="224" t="str">
        <f ca="1">IF(B563="","",IF(ISERROR(MATCH($J563,SorP!$B$1:$B$6230,0)),"",INDIRECT("'SorP'!$A$"&amp;MATCH($J563,SorP!$B$1:$B$6230,0))))</f>
        <v/>
      </c>
      <c r="U563" s="239"/>
      <c r="V563" s="269" t="e">
        <f>IF(C563="",NA(),MATCH($B563&amp;$C563,'Smelter Look-up'!$J:$J,0))</f>
        <v>#N/A</v>
      </c>
      <c r="W563" s="270"/>
      <c r="X563" s="270">
        <f t="shared" ca="1" si="28"/>
        <v>0</v>
      </c>
      <c r="Y563" s="270"/>
      <c r="Z563" s="270"/>
      <c r="AB563" s="272" t="str">
        <f t="shared" si="29"/>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7"/>
        <v/>
      </c>
      <c r="T564" s="224" t="str">
        <f ca="1">IF(B564="","",IF(ISERROR(MATCH($J564,SorP!$B$1:$B$6230,0)),"",INDIRECT("'SorP'!$A$"&amp;MATCH($J564,SorP!$B$1:$B$6230,0))))</f>
        <v/>
      </c>
      <c r="U564" s="239"/>
      <c r="V564" s="269" t="e">
        <f>IF(C564="",NA(),MATCH($B564&amp;$C564,'Smelter Look-up'!$J:$J,0))</f>
        <v>#N/A</v>
      </c>
      <c r="W564" s="270"/>
      <c r="X564" s="270">
        <f t="shared" ca="1" si="28"/>
        <v>0</v>
      </c>
      <c r="Y564" s="270"/>
      <c r="Z564" s="270"/>
      <c r="AB564" s="272" t="str">
        <f t="shared" si="29"/>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7"/>
        <v/>
      </c>
      <c r="T565" s="224" t="str">
        <f ca="1">IF(B565="","",IF(ISERROR(MATCH($J565,SorP!$B$1:$B$6230,0)),"",INDIRECT("'SorP'!$A$"&amp;MATCH($J565,SorP!$B$1:$B$6230,0))))</f>
        <v/>
      </c>
      <c r="U565" s="239"/>
      <c r="V565" s="269" t="e">
        <f>IF(C565="",NA(),MATCH($B565&amp;$C565,'Smelter Look-up'!$J:$J,0))</f>
        <v>#N/A</v>
      </c>
      <c r="W565" s="270"/>
      <c r="X565" s="270">
        <f t="shared" ca="1" si="28"/>
        <v>0</v>
      </c>
      <c r="Y565" s="270"/>
      <c r="Z565" s="270"/>
      <c r="AB565" s="272" t="str">
        <f t="shared" si="29"/>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7"/>
        <v/>
      </c>
      <c r="T566" s="224" t="str">
        <f ca="1">IF(B566="","",IF(ISERROR(MATCH($J566,SorP!$B$1:$B$6230,0)),"",INDIRECT("'SorP'!$A$"&amp;MATCH($J566,SorP!$B$1:$B$6230,0))))</f>
        <v/>
      </c>
      <c r="U566" s="239"/>
      <c r="V566" s="269" t="e">
        <f>IF(C566="",NA(),MATCH($B566&amp;$C566,'Smelter Look-up'!$J:$J,0))</f>
        <v>#N/A</v>
      </c>
      <c r="W566" s="270"/>
      <c r="X566" s="270">
        <f t="shared" ca="1" si="28"/>
        <v>0</v>
      </c>
      <c r="Y566" s="270"/>
      <c r="Z566" s="270"/>
      <c r="AB566" s="272" t="str">
        <f t="shared" si="29"/>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7"/>
        <v/>
      </c>
      <c r="T567" s="224" t="str">
        <f ca="1">IF(B567="","",IF(ISERROR(MATCH($J567,SorP!$B$1:$B$6230,0)),"",INDIRECT("'SorP'!$A$"&amp;MATCH($J567,SorP!$B$1:$B$6230,0))))</f>
        <v/>
      </c>
      <c r="U567" s="239"/>
      <c r="V567" s="269" t="e">
        <f>IF(C567="",NA(),MATCH($B567&amp;$C567,'Smelter Look-up'!$J:$J,0))</f>
        <v>#N/A</v>
      </c>
      <c r="W567" s="270"/>
      <c r="X567" s="270">
        <f t="shared" ca="1" si="28"/>
        <v>0</v>
      </c>
      <c r="Y567" s="270"/>
      <c r="Z567" s="270"/>
      <c r="AB567" s="272" t="str">
        <f t="shared" si="29"/>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7"/>
        <v/>
      </c>
      <c r="T568" s="224" t="str">
        <f ca="1">IF(B568="","",IF(ISERROR(MATCH($J568,SorP!$B$1:$B$6230,0)),"",INDIRECT("'SorP'!$A$"&amp;MATCH($J568,SorP!$B$1:$B$6230,0))))</f>
        <v/>
      </c>
      <c r="U568" s="239"/>
      <c r="V568" s="269" t="e">
        <f>IF(C568="",NA(),MATCH($B568&amp;$C568,'Smelter Look-up'!$J:$J,0))</f>
        <v>#N/A</v>
      </c>
      <c r="W568" s="270"/>
      <c r="X568" s="270">
        <f t="shared" ca="1" si="28"/>
        <v>0</v>
      </c>
      <c r="Y568" s="270"/>
      <c r="Z568" s="270"/>
      <c r="AB568" s="272" t="str">
        <f t="shared" si="29"/>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7"/>
        <v/>
      </c>
      <c r="T569" s="224" t="str">
        <f ca="1">IF(B569="","",IF(ISERROR(MATCH($J569,SorP!$B$1:$B$6230,0)),"",INDIRECT("'SorP'!$A$"&amp;MATCH($J569,SorP!$B$1:$B$6230,0))))</f>
        <v/>
      </c>
      <c r="U569" s="239"/>
      <c r="V569" s="269" t="e">
        <f>IF(C569="",NA(),MATCH($B569&amp;$C569,'Smelter Look-up'!$J:$J,0))</f>
        <v>#N/A</v>
      </c>
      <c r="W569" s="270"/>
      <c r="X569" s="270">
        <f t="shared" ca="1" si="28"/>
        <v>0</v>
      </c>
      <c r="Y569" s="270"/>
      <c r="Z569" s="270"/>
      <c r="AB569" s="272" t="str">
        <f t="shared" si="29"/>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7"/>
        <v/>
      </c>
      <c r="T570" s="224" t="str">
        <f ca="1">IF(B570="","",IF(ISERROR(MATCH($J570,SorP!$B$1:$B$6230,0)),"",INDIRECT("'SorP'!$A$"&amp;MATCH($J570,SorP!$B$1:$B$6230,0))))</f>
        <v/>
      </c>
      <c r="U570" s="239"/>
      <c r="V570" s="269" t="e">
        <f>IF(C570="",NA(),MATCH($B570&amp;$C570,'Smelter Look-up'!$J:$J,0))</f>
        <v>#N/A</v>
      </c>
      <c r="W570" s="270"/>
      <c r="X570" s="270">
        <f t="shared" ca="1" si="28"/>
        <v>0</v>
      </c>
      <c r="Y570" s="270"/>
      <c r="Z570" s="270"/>
      <c r="AB570" s="272" t="str">
        <f t="shared" si="29"/>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7"/>
        <v/>
      </c>
      <c r="T571" s="224" t="str">
        <f ca="1">IF(B571="","",IF(ISERROR(MATCH($J571,SorP!$B$1:$B$6230,0)),"",INDIRECT("'SorP'!$A$"&amp;MATCH($J571,SorP!$B$1:$B$6230,0))))</f>
        <v/>
      </c>
      <c r="U571" s="239"/>
      <c r="V571" s="269" t="e">
        <f>IF(C571="",NA(),MATCH($B571&amp;$C571,'Smelter Look-up'!$J:$J,0))</f>
        <v>#N/A</v>
      </c>
      <c r="W571" s="270"/>
      <c r="X571" s="270">
        <f t="shared" ca="1" si="28"/>
        <v>0</v>
      </c>
      <c r="Y571" s="270"/>
      <c r="Z571" s="270"/>
      <c r="AB571" s="272" t="str">
        <f t="shared" si="29"/>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7"/>
        <v/>
      </c>
      <c r="T572" s="224" t="str">
        <f ca="1">IF(B572="","",IF(ISERROR(MATCH($J572,SorP!$B$1:$B$6230,0)),"",INDIRECT("'SorP'!$A$"&amp;MATCH($J572,SorP!$B$1:$B$6230,0))))</f>
        <v/>
      </c>
      <c r="U572" s="239"/>
      <c r="V572" s="269" t="e">
        <f>IF(C572="",NA(),MATCH($B572&amp;$C572,'Smelter Look-up'!$J:$J,0))</f>
        <v>#N/A</v>
      </c>
      <c r="W572" s="270"/>
      <c r="X572" s="270">
        <f t="shared" ca="1" si="28"/>
        <v>0</v>
      </c>
      <c r="Y572" s="270"/>
      <c r="Z572" s="270"/>
      <c r="AB572" s="272" t="str">
        <f t="shared" si="29"/>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7"/>
        <v/>
      </c>
      <c r="T573" s="224" t="str">
        <f ca="1">IF(B573="","",IF(ISERROR(MATCH($J573,SorP!$B$1:$B$6230,0)),"",INDIRECT("'SorP'!$A$"&amp;MATCH($J573,SorP!$B$1:$B$6230,0))))</f>
        <v/>
      </c>
      <c r="U573" s="239"/>
      <c r="V573" s="269" t="e">
        <f>IF(C573="",NA(),MATCH($B573&amp;$C573,'Smelter Look-up'!$J:$J,0))</f>
        <v>#N/A</v>
      </c>
      <c r="W573" s="270"/>
      <c r="X573" s="270">
        <f t="shared" ca="1" si="28"/>
        <v>0</v>
      </c>
      <c r="Y573" s="270"/>
      <c r="Z573" s="270"/>
      <c r="AB573" s="272" t="str">
        <f t="shared" si="29"/>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7"/>
        <v/>
      </c>
      <c r="T574" s="224" t="str">
        <f ca="1">IF(B574="","",IF(ISERROR(MATCH($J574,SorP!$B$1:$B$6230,0)),"",INDIRECT("'SorP'!$A$"&amp;MATCH($J574,SorP!$B$1:$B$6230,0))))</f>
        <v/>
      </c>
      <c r="U574" s="239"/>
      <c r="V574" s="269" t="e">
        <f>IF(C574="",NA(),MATCH($B574&amp;$C574,'Smelter Look-up'!$J:$J,0))</f>
        <v>#N/A</v>
      </c>
      <c r="W574" s="270"/>
      <c r="X574" s="270">
        <f t="shared" ca="1" si="28"/>
        <v>0</v>
      </c>
      <c r="Y574" s="270"/>
      <c r="Z574" s="270"/>
      <c r="AB574" s="272" t="str">
        <f t="shared" si="29"/>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7"/>
        <v/>
      </c>
      <c r="T575" s="224" t="str">
        <f ca="1">IF(B575="","",IF(ISERROR(MATCH($J575,SorP!$B$1:$B$6230,0)),"",INDIRECT("'SorP'!$A$"&amp;MATCH($J575,SorP!$B$1:$B$6230,0))))</f>
        <v/>
      </c>
      <c r="U575" s="239"/>
      <c r="V575" s="269" t="e">
        <f>IF(C575="",NA(),MATCH($B575&amp;$C575,'Smelter Look-up'!$J:$J,0))</f>
        <v>#N/A</v>
      </c>
      <c r="W575" s="270"/>
      <c r="X575" s="270">
        <f t="shared" ca="1" si="28"/>
        <v>0</v>
      </c>
      <c r="Y575" s="270"/>
      <c r="Z575" s="270"/>
      <c r="AB575" s="272" t="str">
        <f t="shared" si="29"/>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7"/>
        <v/>
      </c>
      <c r="T576" s="224" t="str">
        <f ca="1">IF(B576="","",IF(ISERROR(MATCH($J576,SorP!$B$1:$B$6230,0)),"",INDIRECT("'SorP'!$A$"&amp;MATCH($J576,SorP!$B$1:$B$6230,0))))</f>
        <v/>
      </c>
      <c r="U576" s="239"/>
      <c r="V576" s="269" t="e">
        <f>IF(C576="",NA(),MATCH($B576&amp;$C576,'Smelter Look-up'!$J:$J,0))</f>
        <v>#N/A</v>
      </c>
      <c r="W576" s="270"/>
      <c r="X576" s="270">
        <f t="shared" ca="1" si="28"/>
        <v>0</v>
      </c>
      <c r="Y576" s="270"/>
      <c r="Z576" s="270"/>
      <c r="AB576" s="272" t="str">
        <f t="shared" si="29"/>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7"/>
        <v/>
      </c>
      <c r="T577" s="224" t="str">
        <f ca="1">IF(B577="","",IF(ISERROR(MATCH($J577,SorP!$B$1:$B$6230,0)),"",INDIRECT("'SorP'!$A$"&amp;MATCH($J577,SorP!$B$1:$B$6230,0))))</f>
        <v/>
      </c>
      <c r="U577" s="239"/>
      <c r="V577" s="269" t="e">
        <f>IF(C577="",NA(),MATCH($B577&amp;$C577,'Smelter Look-up'!$J:$J,0))</f>
        <v>#N/A</v>
      </c>
      <c r="W577" s="270"/>
      <c r="X577" s="270">
        <f t="shared" ca="1" si="28"/>
        <v>0</v>
      </c>
      <c r="Y577" s="270"/>
      <c r="Z577" s="270"/>
      <c r="AB577" s="272" t="str">
        <f t="shared" si="29"/>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30">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31">IF(AND(C581="Smelter not listed",OR(LEN(D581)=0,LEN(E581)=0)),1,0)</f>
        <v>0</v>
      </c>
      <c r="Y581" s="270"/>
      <c r="Z581" s="270"/>
      <c r="AB581" s="272" t="str">
        <f t="shared" ref="AB581:AB585" si="32">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3">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4">IF(AND(C586="Smelter not listed",OR(LEN(D586)=0,LEN(E586)=0)),1,0)</f>
        <v>0</v>
      </c>
      <c r="Y586" s="270"/>
      <c r="Z586" s="270"/>
      <c r="AB586" s="272" t="str">
        <f t="shared" ref="AB586:AB634" si="35">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6">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7">IF(AND(C635="Smelter not listed",OR(LEN(D635)=0,LEN(E635)=0)),1,0)</f>
        <v>0</v>
      </c>
      <c r="Y635" s="270"/>
      <c r="Z635" s="270"/>
      <c r="AB635" s="272" t="str">
        <f t="shared" ref="AB635:AB698" si="38">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9">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40">IF(AND(C699="Smelter not listed",OR(LEN(D699)=0,LEN(E699)=0)),1,0)</f>
        <v>0</v>
      </c>
      <c r="Y699" s="270"/>
      <c r="Z699" s="270"/>
      <c r="AB699" s="272" t="str">
        <f t="shared" ref="AB699:AB762" si="41">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42">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3">IF(AND(C763="Smelter not listed",OR(LEN(D763)=0,LEN(E763)=0)),1,0)</f>
        <v>0</v>
      </c>
      <c r="Y763" s="270"/>
      <c r="Z763" s="270"/>
      <c r="AB763" s="272" t="str">
        <f t="shared" ref="AB763:AB826" si="44">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5">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6">IF(AND(C827="Smelter not listed",OR(LEN(D827)=0,LEN(E827)=0)),1,0)</f>
        <v>0</v>
      </c>
      <c r="Y827" s="270"/>
      <c r="Z827" s="270"/>
      <c r="AB827" s="272" t="str">
        <f t="shared" ref="AB827:AB890" si="47">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8">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9">IF(AND(C891="Smelter not listed",OR(LEN(D891)=0,LEN(E891)=0)),1,0)</f>
        <v>0</v>
      </c>
      <c r="Y891" s="270"/>
      <c r="Z891" s="270"/>
      <c r="AB891" s="272" t="str">
        <f t="shared" ref="AB891:AB954" si="50">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51">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52">IF(AND(C955="Smelter not listed",OR(LEN(D955)=0,LEN(E955)=0)),1,0)</f>
        <v>0</v>
      </c>
      <c r="Y955" s="270"/>
      <c r="Z955" s="270"/>
      <c r="AB955" s="272" t="str">
        <f t="shared" ref="AB955:AB1018" si="53">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4">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5">IF(AND(C1019="Smelter not listed",OR(LEN(D1019)=0,LEN(E1019)=0)),1,0)</f>
        <v>0</v>
      </c>
      <c r="Y1019" s="270"/>
      <c r="Z1019" s="270"/>
      <c r="AB1019" s="272" t="str">
        <f t="shared" ref="AB1019:AB1082" si="56">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7">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8">IF(AND(C1083="Smelter not listed",OR(LEN(D1083)=0,LEN(E1083)=0)),1,0)</f>
        <v>0</v>
      </c>
      <c r="Y1083" s="270"/>
      <c r="Z1083" s="270"/>
      <c r="AB1083" s="272" t="str">
        <f t="shared" ref="AB1083:AB1146" si="59">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60">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61">IF(AND(C1147="Smelter not listed",OR(LEN(D1147)=0,LEN(E1147)=0)),1,0)</f>
        <v>0</v>
      </c>
      <c r="Y1147" s="270"/>
      <c r="Z1147" s="270"/>
      <c r="AB1147" s="272" t="str">
        <f t="shared" ref="AB1147:AB1210" si="62">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3">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4">IF(AND(C1211="Smelter not listed",OR(LEN(D1211)=0,LEN(E1211)=0)),1,0)</f>
        <v>0</v>
      </c>
      <c r="Y1211" s="270"/>
      <c r="Z1211" s="270"/>
      <c r="AB1211" s="272" t="str">
        <f t="shared" ref="AB1211:AB1274" si="65">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6">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7">IF(AND(C1275="Smelter not listed",OR(LEN(D1275)=0,LEN(E1275)=0)),1,0)</f>
        <v>0</v>
      </c>
      <c r="Y1275" s="270"/>
      <c r="Z1275" s="270"/>
      <c r="AB1275" s="272" t="str">
        <f t="shared" ref="AB1275:AB1338" si="68">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9">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70">IF(AND(C1339="Smelter not listed",OR(LEN(D1339)=0,LEN(E1339)=0)),1,0)</f>
        <v>0</v>
      </c>
      <c r="Y1339" s="270"/>
      <c r="Z1339" s="270"/>
      <c r="AB1339" s="272" t="str">
        <f t="shared" ref="AB1339:AB1402" si="71">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72">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3">IF(AND(C1403="Smelter not listed",OR(LEN(D1403)=0,LEN(E1403)=0)),1,0)</f>
        <v>0</v>
      </c>
      <c r="Y1403" s="270"/>
      <c r="Z1403" s="270"/>
      <c r="AB1403" s="272" t="str">
        <f t="shared" ref="AB1403:AB1466" si="74">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5">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6">IF(AND(C1467="Smelter not listed",OR(LEN(D1467)=0,LEN(E1467)=0)),1,0)</f>
        <v>0</v>
      </c>
      <c r="Y1467" s="270"/>
      <c r="Z1467" s="270"/>
      <c r="AB1467" s="272" t="str">
        <f t="shared" ref="AB1467:AB1530" si="77">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8">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9">IF(AND(C1531="Smelter not listed",OR(LEN(D1531)=0,LEN(E1531)=0)),1,0)</f>
        <v>0</v>
      </c>
      <c r="Y1531" s="270"/>
      <c r="Z1531" s="270"/>
      <c r="AB1531" s="272" t="str">
        <f t="shared" ref="AB1531:AB1594" si="80">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81">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82">IF(AND(C1595="Smelter not listed",OR(LEN(D1595)=0,LEN(E1595)=0)),1,0)</f>
        <v>0</v>
      </c>
      <c r="Y1595" s="270"/>
      <c r="Z1595" s="270"/>
      <c r="AB1595" s="272" t="str">
        <f t="shared" ref="AB1595:AB1658" si="83">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4">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5">IF(AND(C1659="Smelter not listed",OR(LEN(D1659)=0,LEN(E1659)=0)),1,0)</f>
        <v>0</v>
      </c>
      <c r="Y1659" s="270"/>
      <c r="Z1659" s="270"/>
      <c r="AB1659" s="272" t="str">
        <f t="shared" ref="AB1659:AB1722" si="86">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7">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8">IF(AND(C1723="Smelter not listed",OR(LEN(D1723)=0,LEN(E1723)=0)),1,0)</f>
        <v>0</v>
      </c>
      <c r="Y1723" s="270"/>
      <c r="Z1723" s="270"/>
      <c r="AB1723" s="272" t="str">
        <f t="shared" ref="AB1723:AB1786" si="89">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90">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91">IF(AND(C1787="Smelter not listed",OR(LEN(D1787)=0,LEN(E1787)=0)),1,0)</f>
        <v>0</v>
      </c>
      <c r="Y1787" s="270"/>
      <c r="Z1787" s="270"/>
      <c r="AB1787" s="272" t="str">
        <f t="shared" ref="AB1787:AB1850" si="92">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3">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4">IF(AND(C1851="Smelter not listed",OR(LEN(D1851)=0,LEN(E1851)=0)),1,0)</f>
        <v>0</v>
      </c>
      <c r="Y1851" s="270"/>
      <c r="Z1851" s="270"/>
      <c r="AB1851" s="272" t="str">
        <f t="shared" ref="AB1851:AB1914" si="95">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6">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7">IF(AND(C1915="Smelter not listed",OR(LEN(D1915)=0,LEN(E1915)=0)),1,0)</f>
        <v>0</v>
      </c>
      <c r="Y1915" s="270"/>
      <c r="Z1915" s="270"/>
      <c r="AB1915" s="272" t="str">
        <f t="shared" ref="AB1915:AB1978" si="98">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9">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100">IF(AND(C1979="Smelter not listed",OR(LEN(D1979)=0,LEN(E1979)=0)),1,0)</f>
        <v>0</v>
      </c>
      <c r="Y1979" s="270"/>
      <c r="Z1979" s="270"/>
      <c r="AB1979" s="272" t="str">
        <f t="shared" ref="AB1979:AB2042" si="101">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102">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3">IF(AND(C2043="Smelter not listed",OR(LEN(D2043)=0,LEN(E2043)=0)),1,0)</f>
        <v>0</v>
      </c>
      <c r="Y2043" s="270"/>
      <c r="Z2043" s="270"/>
      <c r="AB2043" s="272" t="str">
        <f t="shared" ref="AB2043:AB2106" si="104">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5">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6">IF(AND(C2107="Smelter not listed",OR(LEN(D2107)=0,LEN(E2107)=0)),1,0)</f>
        <v>0</v>
      </c>
      <c r="Y2107" s="270"/>
      <c r="Z2107" s="270"/>
      <c r="AB2107" s="272" t="str">
        <f t="shared" ref="AB2107:AB2170" si="107">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8">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9">IF(AND(C2171="Smelter not listed",OR(LEN(D2171)=0,LEN(E2171)=0)),1,0)</f>
        <v>0</v>
      </c>
      <c r="Y2171" s="270"/>
      <c r="Z2171" s="270"/>
      <c r="AB2171" s="272" t="str">
        <f t="shared" ref="AB2171:AB2234" si="110">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11">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12">IF(AND(C2235="Smelter not listed",OR(LEN(D2235)=0,LEN(E2235)=0)),1,0)</f>
        <v>0</v>
      </c>
      <c r="Y2235" s="270"/>
      <c r="Z2235" s="270"/>
      <c r="AB2235" s="272" t="str">
        <f t="shared" ref="AB2235:AB2298" si="113">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4">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5">IF(AND(C2299="Smelter not listed",OR(LEN(D2299)=0,LEN(E2299)=0)),1,0)</f>
        <v>0</v>
      </c>
      <c r="Y2299" s="270"/>
      <c r="Z2299" s="270"/>
      <c r="AB2299" s="272" t="str">
        <f t="shared" ref="AB2299:AB2362" si="116">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7">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8">IF(AND(C2363="Smelter not listed",OR(LEN(D2363)=0,LEN(E2363)=0)),1,0)</f>
        <v>0</v>
      </c>
      <c r="Y2363" s="270"/>
      <c r="Z2363" s="270"/>
      <c r="AB2363" s="272" t="str">
        <f t="shared" ref="AB2363:AB2426" si="119">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20">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21">IF(AND(C2427="Smelter not listed",OR(LEN(D2427)=0,LEN(E2427)=0)),1,0)</f>
        <v>0</v>
      </c>
      <c r="Y2427" s="270"/>
      <c r="Z2427" s="270"/>
      <c r="AB2427" s="272" t="str">
        <f t="shared" ref="AB2427:AB2490" si="122">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0"/>
        <v/>
      </c>
      <c r="T2428" s="224" t="str">
        <f ca="1">IF(B2428="","",IF(ISERROR(MATCH($J2428,SorP!$B$1:$B$6230,0)),"",INDIRECT("'SorP'!$A$"&amp;MATCH($J2428,SorP!$B$1:$B$6230,0))))</f>
        <v/>
      </c>
      <c r="U2428" s="239"/>
      <c r="V2428" s="269" t="e">
        <f>IF(C2428="",NA(),MATCH($B2428&amp;$C2428,'Smelter Look-up'!$J:$J,0))</f>
        <v>#N/A</v>
      </c>
      <c r="W2428" s="270"/>
      <c r="X2428" s="270">
        <f t="shared" ca="1" si="121"/>
        <v>0</v>
      </c>
      <c r="Y2428" s="270"/>
      <c r="Z2428" s="270"/>
      <c r="AB2428" s="272" t="str">
        <f t="shared" si="122"/>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0"/>
        <v/>
      </c>
      <c r="T2429" s="224" t="str">
        <f ca="1">IF(B2429="","",IF(ISERROR(MATCH($J2429,SorP!$B$1:$B$6230,0)),"",INDIRECT("'SorP'!$A$"&amp;MATCH($J2429,SorP!$B$1:$B$6230,0))))</f>
        <v/>
      </c>
      <c r="U2429" s="239"/>
      <c r="V2429" s="269" t="e">
        <f>IF(C2429="",NA(),MATCH($B2429&amp;$C2429,'Smelter Look-up'!$J:$J,0))</f>
        <v>#N/A</v>
      </c>
      <c r="W2429" s="270"/>
      <c r="X2429" s="270">
        <f t="shared" ca="1" si="121"/>
        <v>0</v>
      </c>
      <c r="Y2429" s="270"/>
      <c r="Z2429" s="270"/>
      <c r="AB2429" s="272" t="str">
        <f t="shared" si="122"/>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0"/>
        <v/>
      </c>
      <c r="T2430" s="224" t="str">
        <f ca="1">IF(B2430="","",IF(ISERROR(MATCH($J2430,SorP!$B$1:$B$6230,0)),"",INDIRECT("'SorP'!$A$"&amp;MATCH($J2430,SorP!$B$1:$B$6230,0))))</f>
        <v/>
      </c>
      <c r="U2430" s="239"/>
      <c r="V2430" s="269" t="e">
        <f>IF(C2430="",NA(),MATCH($B2430&amp;$C2430,'Smelter Look-up'!$J:$J,0))</f>
        <v>#N/A</v>
      </c>
      <c r="W2430" s="270"/>
      <c r="X2430" s="270">
        <f t="shared" ca="1" si="121"/>
        <v>0</v>
      </c>
      <c r="Y2430" s="270"/>
      <c r="Z2430" s="270"/>
      <c r="AB2430" s="272" t="str">
        <f t="shared" si="122"/>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0"/>
        <v/>
      </c>
      <c r="T2431" s="224" t="str">
        <f ca="1">IF(B2431="","",IF(ISERROR(MATCH($J2431,SorP!$B$1:$B$6230,0)),"",INDIRECT("'SorP'!$A$"&amp;MATCH($J2431,SorP!$B$1:$B$6230,0))))</f>
        <v/>
      </c>
      <c r="U2431" s="239"/>
      <c r="V2431" s="269" t="e">
        <f>IF(C2431="",NA(),MATCH($B2431&amp;$C2431,'Smelter Look-up'!$J:$J,0))</f>
        <v>#N/A</v>
      </c>
      <c r="W2431" s="270"/>
      <c r="X2431" s="270">
        <f t="shared" ca="1" si="121"/>
        <v>0</v>
      </c>
      <c r="Y2431" s="270"/>
      <c r="Z2431" s="270"/>
      <c r="AB2431" s="272" t="str">
        <f t="shared" si="122"/>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0"/>
        <v/>
      </c>
      <c r="T2432" s="224" t="str">
        <f ca="1">IF(B2432="","",IF(ISERROR(MATCH($J2432,SorP!$B$1:$B$6230,0)),"",INDIRECT("'SorP'!$A$"&amp;MATCH($J2432,SorP!$B$1:$B$6230,0))))</f>
        <v/>
      </c>
      <c r="U2432" s="239"/>
      <c r="V2432" s="269" t="e">
        <f>IF(C2432="",NA(),MATCH($B2432&amp;$C2432,'Smelter Look-up'!$J:$J,0))</f>
        <v>#N/A</v>
      </c>
      <c r="W2432" s="270"/>
      <c r="X2432" s="270">
        <f t="shared" ca="1" si="121"/>
        <v>0</v>
      </c>
      <c r="Y2432" s="270"/>
      <c r="Z2432" s="270"/>
      <c r="AB2432" s="272" t="str">
        <f t="shared" si="122"/>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0"/>
        <v/>
      </c>
      <c r="T2433" s="224" t="str">
        <f ca="1">IF(B2433="","",IF(ISERROR(MATCH($J2433,SorP!$B$1:$B$6230,0)),"",INDIRECT("'SorP'!$A$"&amp;MATCH($J2433,SorP!$B$1:$B$6230,0))))</f>
        <v/>
      </c>
      <c r="U2433" s="239"/>
      <c r="V2433" s="269" t="e">
        <f>IF(C2433="",NA(),MATCH($B2433&amp;$C2433,'Smelter Look-up'!$J:$J,0))</f>
        <v>#N/A</v>
      </c>
      <c r="W2433" s="270"/>
      <c r="X2433" s="270">
        <f t="shared" ca="1" si="121"/>
        <v>0</v>
      </c>
      <c r="Y2433" s="270"/>
      <c r="Z2433" s="270"/>
      <c r="AB2433" s="272" t="str">
        <f t="shared" si="122"/>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0"/>
        <v/>
      </c>
      <c r="T2434" s="224" t="str">
        <f ca="1">IF(B2434="","",IF(ISERROR(MATCH($J2434,SorP!$B$1:$B$6230,0)),"",INDIRECT("'SorP'!$A$"&amp;MATCH($J2434,SorP!$B$1:$B$6230,0))))</f>
        <v/>
      </c>
      <c r="U2434" s="239"/>
      <c r="V2434" s="269" t="e">
        <f>IF(C2434="",NA(),MATCH($B2434&amp;$C2434,'Smelter Look-up'!$J:$J,0))</f>
        <v>#N/A</v>
      </c>
      <c r="W2434" s="270"/>
      <c r="X2434" s="270">
        <f t="shared" ca="1" si="121"/>
        <v>0</v>
      </c>
      <c r="Y2434" s="270"/>
      <c r="Z2434" s="270"/>
      <c r="AB2434" s="272" t="str">
        <f t="shared" si="122"/>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0"/>
        <v/>
      </c>
      <c r="T2435" s="224" t="str">
        <f ca="1">IF(B2435="","",IF(ISERROR(MATCH($J2435,SorP!$B$1:$B$6230,0)),"",INDIRECT("'SorP'!$A$"&amp;MATCH($J2435,SorP!$B$1:$B$6230,0))))</f>
        <v/>
      </c>
      <c r="U2435" s="239"/>
      <c r="V2435" s="269" t="e">
        <f>IF(C2435="",NA(),MATCH($B2435&amp;$C2435,'Smelter Look-up'!$J:$J,0))</f>
        <v>#N/A</v>
      </c>
      <c r="W2435" s="270"/>
      <c r="X2435" s="270">
        <f t="shared" ca="1" si="121"/>
        <v>0</v>
      </c>
      <c r="Y2435" s="270"/>
      <c r="Z2435" s="270"/>
      <c r="AB2435" s="272" t="str">
        <f t="shared" si="122"/>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0"/>
        <v/>
      </c>
      <c r="T2436" s="224" t="str">
        <f ca="1">IF(B2436="","",IF(ISERROR(MATCH($J2436,SorP!$B$1:$B$6230,0)),"",INDIRECT("'SorP'!$A$"&amp;MATCH($J2436,SorP!$B$1:$B$6230,0))))</f>
        <v/>
      </c>
      <c r="U2436" s="239"/>
      <c r="V2436" s="269" t="e">
        <f>IF(C2436="",NA(),MATCH($B2436&amp;$C2436,'Smelter Look-up'!$J:$J,0))</f>
        <v>#N/A</v>
      </c>
      <c r="W2436" s="270"/>
      <c r="X2436" s="270">
        <f t="shared" ca="1" si="121"/>
        <v>0</v>
      </c>
      <c r="Y2436" s="270"/>
      <c r="Z2436" s="270"/>
      <c r="AB2436" s="272" t="str">
        <f t="shared" si="122"/>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0"/>
        <v/>
      </c>
      <c r="T2437" s="224" t="str">
        <f ca="1">IF(B2437="","",IF(ISERROR(MATCH($J2437,SorP!$B$1:$B$6230,0)),"",INDIRECT("'SorP'!$A$"&amp;MATCH($J2437,SorP!$B$1:$B$6230,0))))</f>
        <v/>
      </c>
      <c r="U2437" s="239"/>
      <c r="V2437" s="269" t="e">
        <f>IF(C2437="",NA(),MATCH($B2437&amp;$C2437,'Smelter Look-up'!$J:$J,0))</f>
        <v>#N/A</v>
      </c>
      <c r="W2437" s="270"/>
      <c r="X2437" s="270">
        <f t="shared" ca="1" si="121"/>
        <v>0</v>
      </c>
      <c r="Y2437" s="270"/>
      <c r="Z2437" s="270"/>
      <c r="AB2437" s="272" t="str">
        <f t="shared" si="122"/>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0"/>
        <v/>
      </c>
      <c r="T2438" s="224" t="str">
        <f ca="1">IF(B2438="","",IF(ISERROR(MATCH($J2438,SorP!$B$1:$B$6230,0)),"",INDIRECT("'SorP'!$A$"&amp;MATCH($J2438,SorP!$B$1:$B$6230,0))))</f>
        <v/>
      </c>
      <c r="U2438" s="239"/>
      <c r="V2438" s="269" t="e">
        <f>IF(C2438="",NA(),MATCH($B2438&amp;$C2438,'Smelter Look-up'!$J:$J,0))</f>
        <v>#N/A</v>
      </c>
      <c r="W2438" s="270"/>
      <c r="X2438" s="270">
        <f t="shared" ca="1" si="121"/>
        <v>0</v>
      </c>
      <c r="Y2438" s="270"/>
      <c r="Z2438" s="270"/>
      <c r="AB2438" s="272" t="str">
        <f t="shared" si="122"/>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0"/>
        <v/>
      </c>
      <c r="T2439" s="224" t="str">
        <f ca="1">IF(B2439="","",IF(ISERROR(MATCH($J2439,SorP!$B$1:$B$6230,0)),"",INDIRECT("'SorP'!$A$"&amp;MATCH($J2439,SorP!$B$1:$B$6230,0))))</f>
        <v/>
      </c>
      <c r="U2439" s="239"/>
      <c r="V2439" s="269" t="e">
        <f>IF(C2439="",NA(),MATCH($B2439&amp;$C2439,'Smelter Look-up'!$J:$J,0))</f>
        <v>#N/A</v>
      </c>
      <c r="W2439" s="270"/>
      <c r="X2439" s="270">
        <f t="shared" ca="1" si="121"/>
        <v>0</v>
      </c>
      <c r="Y2439" s="270"/>
      <c r="Z2439" s="270"/>
      <c r="AB2439" s="272" t="str">
        <f t="shared" si="122"/>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0"/>
        <v/>
      </c>
      <c r="T2440" s="224" t="str">
        <f ca="1">IF(B2440="","",IF(ISERROR(MATCH($J2440,SorP!$B$1:$B$6230,0)),"",INDIRECT("'SorP'!$A$"&amp;MATCH($J2440,SorP!$B$1:$B$6230,0))))</f>
        <v/>
      </c>
      <c r="U2440" s="239"/>
      <c r="V2440" s="269" t="e">
        <f>IF(C2440="",NA(),MATCH($B2440&amp;$C2440,'Smelter Look-up'!$J:$J,0))</f>
        <v>#N/A</v>
      </c>
      <c r="W2440" s="270"/>
      <c r="X2440" s="270">
        <f t="shared" ca="1" si="121"/>
        <v>0</v>
      </c>
      <c r="Y2440" s="270"/>
      <c r="Z2440" s="270"/>
      <c r="AB2440" s="272" t="str">
        <f t="shared" si="122"/>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0"/>
        <v/>
      </c>
      <c r="T2441" s="224" t="str">
        <f ca="1">IF(B2441="","",IF(ISERROR(MATCH($J2441,SorP!$B$1:$B$6230,0)),"",INDIRECT("'SorP'!$A$"&amp;MATCH($J2441,SorP!$B$1:$B$6230,0))))</f>
        <v/>
      </c>
      <c r="U2441" s="239"/>
      <c r="V2441" s="269" t="e">
        <f>IF(C2441="",NA(),MATCH($B2441&amp;$C2441,'Smelter Look-up'!$J:$J,0))</f>
        <v>#N/A</v>
      </c>
      <c r="W2441" s="270"/>
      <c r="X2441" s="270">
        <f t="shared" ca="1" si="121"/>
        <v>0</v>
      </c>
      <c r="Y2441" s="270"/>
      <c r="Z2441" s="270"/>
      <c r="AB2441" s="272" t="str">
        <f t="shared" si="122"/>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0"/>
        <v/>
      </c>
      <c r="T2442" s="224" t="str">
        <f ca="1">IF(B2442="","",IF(ISERROR(MATCH($J2442,SorP!$B$1:$B$6230,0)),"",INDIRECT("'SorP'!$A$"&amp;MATCH($J2442,SorP!$B$1:$B$6230,0))))</f>
        <v/>
      </c>
      <c r="U2442" s="239"/>
      <c r="V2442" s="269" t="e">
        <f>IF(C2442="",NA(),MATCH($B2442&amp;$C2442,'Smelter Look-up'!$J:$J,0))</f>
        <v>#N/A</v>
      </c>
      <c r="W2442" s="270"/>
      <c r="X2442" s="270">
        <f t="shared" ca="1" si="121"/>
        <v>0</v>
      </c>
      <c r="Y2442" s="270"/>
      <c r="Z2442" s="270"/>
      <c r="AB2442" s="272" t="str">
        <f t="shared" si="122"/>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0"/>
        <v/>
      </c>
      <c r="T2443" s="224" t="str">
        <f ca="1">IF(B2443="","",IF(ISERROR(MATCH($J2443,SorP!$B$1:$B$6230,0)),"",INDIRECT("'SorP'!$A$"&amp;MATCH($J2443,SorP!$B$1:$B$6230,0))))</f>
        <v/>
      </c>
      <c r="U2443" s="239"/>
      <c r="V2443" s="269" t="e">
        <f>IF(C2443="",NA(),MATCH($B2443&amp;$C2443,'Smelter Look-up'!$J:$J,0))</f>
        <v>#N/A</v>
      </c>
      <c r="W2443" s="270"/>
      <c r="X2443" s="270">
        <f t="shared" ca="1" si="121"/>
        <v>0</v>
      </c>
      <c r="Y2443" s="270"/>
      <c r="Z2443" s="270"/>
      <c r="AB2443" s="272" t="str">
        <f t="shared" si="122"/>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0"/>
        <v/>
      </c>
      <c r="T2444" s="224" t="str">
        <f ca="1">IF(B2444="","",IF(ISERROR(MATCH($J2444,SorP!$B$1:$B$6230,0)),"",INDIRECT("'SorP'!$A$"&amp;MATCH($J2444,SorP!$B$1:$B$6230,0))))</f>
        <v/>
      </c>
      <c r="U2444" s="239"/>
      <c r="V2444" s="269" t="e">
        <f>IF(C2444="",NA(),MATCH($B2444&amp;$C2444,'Smelter Look-up'!$J:$J,0))</f>
        <v>#N/A</v>
      </c>
      <c r="W2444" s="270"/>
      <c r="X2444" s="270">
        <f t="shared" ca="1" si="121"/>
        <v>0</v>
      </c>
      <c r="Y2444" s="270"/>
      <c r="Z2444" s="270"/>
      <c r="AB2444" s="272" t="str">
        <f t="shared" si="122"/>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0"/>
        <v/>
      </c>
      <c r="T2445" s="224" t="str">
        <f ca="1">IF(B2445="","",IF(ISERROR(MATCH($J2445,SorP!$B$1:$B$6230,0)),"",INDIRECT("'SorP'!$A$"&amp;MATCH($J2445,SorP!$B$1:$B$6230,0))))</f>
        <v/>
      </c>
      <c r="U2445" s="239"/>
      <c r="V2445" s="269" t="e">
        <f>IF(C2445="",NA(),MATCH($B2445&amp;$C2445,'Smelter Look-up'!$J:$J,0))</f>
        <v>#N/A</v>
      </c>
      <c r="W2445" s="270"/>
      <c r="X2445" s="270">
        <f t="shared" ca="1" si="121"/>
        <v>0</v>
      </c>
      <c r="Y2445" s="270"/>
      <c r="Z2445" s="270"/>
      <c r="AB2445" s="272" t="str">
        <f t="shared" si="122"/>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t="shared" ca="1" si="121"/>
        <v>0</v>
      </c>
      <c r="Y2446" s="270"/>
      <c r="Z2446" s="270"/>
      <c r="AB2446" s="272" t="str">
        <f t="shared" si="122"/>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t="shared" ca="1" si="121"/>
        <v>0</v>
      </c>
      <c r="Y2447" s="270"/>
      <c r="Z2447" s="270"/>
      <c r="AB2447" s="272" t="str">
        <f t="shared" si="122"/>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0"/>
        <v/>
      </c>
      <c r="T2448" s="224" t="str">
        <f ca="1">IF(B2448="","",IF(ISERROR(MATCH($J2448,SorP!$B$1:$B$6230,0)),"",INDIRECT("'SorP'!$A$"&amp;MATCH($J2448,SorP!$B$1:$B$6230,0))))</f>
        <v/>
      </c>
      <c r="U2448" s="239"/>
      <c r="V2448" s="269" t="e">
        <f>IF(C2448="",NA(),MATCH($B2448&amp;$C2448,'Smelter Look-up'!$J:$J,0))</f>
        <v>#N/A</v>
      </c>
      <c r="W2448" s="270"/>
      <c r="X2448" s="270">
        <f t="shared" ca="1" si="121"/>
        <v>0</v>
      </c>
      <c r="Y2448" s="270"/>
      <c r="Z2448" s="270"/>
      <c r="AB2448" s="272" t="str">
        <f t="shared" si="122"/>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0"/>
        <v/>
      </c>
      <c r="T2449" s="224" t="str">
        <f ca="1">IF(B2449="","",IF(ISERROR(MATCH($J2449,SorP!$B$1:$B$6230,0)),"",INDIRECT("'SorP'!$A$"&amp;MATCH($J2449,SorP!$B$1:$B$6230,0))))</f>
        <v/>
      </c>
      <c r="U2449" s="239"/>
      <c r="V2449" s="269" t="e">
        <f>IF(C2449="",NA(),MATCH($B2449&amp;$C2449,'Smelter Look-up'!$J:$J,0))</f>
        <v>#N/A</v>
      </c>
      <c r="W2449" s="270"/>
      <c r="X2449" s="270">
        <f t="shared" ca="1" si="121"/>
        <v>0</v>
      </c>
      <c r="Y2449" s="270"/>
      <c r="Z2449" s="270"/>
      <c r="AB2449" s="272" t="str">
        <f t="shared" si="122"/>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0"/>
        <v/>
      </c>
      <c r="T2450" s="224" t="str">
        <f ca="1">IF(B2450="","",IF(ISERROR(MATCH($J2450,SorP!$B$1:$B$6230,0)),"",INDIRECT("'SorP'!$A$"&amp;MATCH($J2450,SorP!$B$1:$B$6230,0))))</f>
        <v/>
      </c>
      <c r="U2450" s="239"/>
      <c r="V2450" s="269" t="e">
        <f>IF(C2450="",NA(),MATCH($B2450&amp;$C2450,'Smelter Look-up'!$J:$J,0))</f>
        <v>#N/A</v>
      </c>
      <c r="W2450" s="270"/>
      <c r="X2450" s="270">
        <f t="shared" ca="1" si="121"/>
        <v>0</v>
      </c>
      <c r="Y2450" s="270"/>
      <c r="Z2450" s="270"/>
      <c r="AB2450" s="272" t="str">
        <f t="shared" si="122"/>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0"/>
        <v/>
      </c>
      <c r="T2451" s="224" t="str">
        <f ca="1">IF(B2451="","",IF(ISERROR(MATCH($J2451,SorP!$B$1:$B$6230,0)),"",INDIRECT("'SorP'!$A$"&amp;MATCH($J2451,SorP!$B$1:$B$6230,0))))</f>
        <v/>
      </c>
      <c r="U2451" s="239"/>
      <c r="V2451" s="269" t="e">
        <f>IF(C2451="",NA(),MATCH($B2451&amp;$C2451,'Smelter Look-up'!$J:$J,0))</f>
        <v>#N/A</v>
      </c>
      <c r="W2451" s="270"/>
      <c r="X2451" s="270">
        <f t="shared" ca="1" si="121"/>
        <v>0</v>
      </c>
      <c r="Y2451" s="270"/>
      <c r="Z2451" s="270"/>
      <c r="AB2451" s="272" t="str">
        <f t="shared" si="122"/>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0"/>
        <v/>
      </c>
      <c r="T2452" s="224" t="str">
        <f ca="1">IF(B2452="","",IF(ISERROR(MATCH($J2452,SorP!$B$1:$B$6230,0)),"",INDIRECT("'SorP'!$A$"&amp;MATCH($J2452,SorP!$B$1:$B$6230,0))))</f>
        <v/>
      </c>
      <c r="U2452" s="239"/>
      <c r="V2452" s="269" t="e">
        <f>IF(C2452="",NA(),MATCH($B2452&amp;$C2452,'Smelter Look-up'!$J:$J,0))</f>
        <v>#N/A</v>
      </c>
      <c r="W2452" s="270"/>
      <c r="X2452" s="270">
        <f t="shared" ca="1" si="121"/>
        <v>0</v>
      </c>
      <c r="Y2452" s="270"/>
      <c r="Z2452" s="270"/>
      <c r="AB2452" s="272" t="str">
        <f t="shared" si="122"/>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0"/>
        <v/>
      </c>
      <c r="T2453" s="224" t="str">
        <f ca="1">IF(B2453="","",IF(ISERROR(MATCH($J2453,SorP!$B$1:$B$6230,0)),"",INDIRECT("'SorP'!$A$"&amp;MATCH($J2453,SorP!$B$1:$B$6230,0))))</f>
        <v/>
      </c>
      <c r="U2453" s="239"/>
      <c r="V2453" s="269" t="e">
        <f>IF(C2453="",NA(),MATCH($B2453&amp;$C2453,'Smelter Look-up'!$J:$J,0))</f>
        <v>#N/A</v>
      </c>
      <c r="W2453" s="270"/>
      <c r="X2453" s="270">
        <f t="shared" ca="1" si="121"/>
        <v>0</v>
      </c>
      <c r="Y2453" s="270"/>
      <c r="Z2453" s="270"/>
      <c r="AB2453" s="272" t="str">
        <f t="shared" si="122"/>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0"/>
        <v/>
      </c>
      <c r="T2454" s="224" t="str">
        <f ca="1">IF(B2454="","",IF(ISERROR(MATCH($J2454,SorP!$B$1:$B$6230,0)),"",INDIRECT("'SorP'!$A$"&amp;MATCH($J2454,SorP!$B$1:$B$6230,0))))</f>
        <v/>
      </c>
      <c r="U2454" s="239"/>
      <c r="V2454" s="269" t="e">
        <f>IF(C2454="",NA(),MATCH($B2454&amp;$C2454,'Smelter Look-up'!$J:$J,0))</f>
        <v>#N/A</v>
      </c>
      <c r="W2454" s="270"/>
      <c r="X2454" s="270">
        <f t="shared" ca="1" si="121"/>
        <v>0</v>
      </c>
      <c r="Y2454" s="270"/>
      <c r="Z2454" s="270"/>
      <c r="AB2454" s="272" t="str">
        <f t="shared" si="122"/>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0"/>
        <v/>
      </c>
      <c r="T2455" s="224" t="str">
        <f ca="1">IF(B2455="","",IF(ISERROR(MATCH($J2455,SorP!$B$1:$B$6230,0)),"",INDIRECT("'SorP'!$A$"&amp;MATCH($J2455,SorP!$B$1:$B$6230,0))))</f>
        <v/>
      </c>
      <c r="U2455" s="239"/>
      <c r="V2455" s="269" t="e">
        <f>IF(C2455="",NA(),MATCH($B2455&amp;$C2455,'Smelter Look-up'!$J:$J,0))</f>
        <v>#N/A</v>
      </c>
      <c r="W2455" s="270"/>
      <c r="X2455" s="270">
        <f t="shared" ca="1" si="121"/>
        <v>0</v>
      </c>
      <c r="Y2455" s="270"/>
      <c r="Z2455" s="270"/>
      <c r="AB2455" s="272" t="str">
        <f t="shared" si="122"/>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0"/>
        <v/>
      </c>
      <c r="T2456" s="224" t="str">
        <f ca="1">IF(B2456="","",IF(ISERROR(MATCH($J2456,SorP!$B$1:$B$6230,0)),"",INDIRECT("'SorP'!$A$"&amp;MATCH($J2456,SorP!$B$1:$B$6230,0))))</f>
        <v/>
      </c>
      <c r="U2456" s="239"/>
      <c r="V2456" s="269" t="e">
        <f>IF(C2456="",NA(),MATCH($B2456&amp;$C2456,'Smelter Look-up'!$J:$J,0))</f>
        <v>#N/A</v>
      </c>
      <c r="W2456" s="270"/>
      <c r="X2456" s="270">
        <f t="shared" ca="1" si="121"/>
        <v>0</v>
      </c>
      <c r="Y2456" s="270"/>
      <c r="Z2456" s="270"/>
      <c r="AB2456" s="272" t="str">
        <f t="shared" si="122"/>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t="shared" ca="1" si="121"/>
        <v>0</v>
      </c>
      <c r="Y2457" s="270"/>
      <c r="Z2457" s="270"/>
      <c r="AB2457" s="272" t="str">
        <f t="shared" si="122"/>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t="shared" ca="1" si="121"/>
        <v>0</v>
      </c>
      <c r="Y2458" s="270"/>
      <c r="Z2458" s="270"/>
      <c r="AB2458" s="272" t="str">
        <f t="shared" si="122"/>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0"/>
        <v/>
      </c>
      <c r="T2459" s="224" t="str">
        <f ca="1">IF(B2459="","",IF(ISERROR(MATCH($J2459,SorP!$B$1:$B$6230,0)),"",INDIRECT("'SorP'!$A$"&amp;MATCH($J2459,SorP!$B$1:$B$6230,0))))</f>
        <v/>
      </c>
      <c r="U2459" s="239"/>
      <c r="V2459" s="269" t="e">
        <f>IF(C2459="",NA(),MATCH($B2459&amp;$C2459,'Smelter Look-up'!$J:$J,0))</f>
        <v>#N/A</v>
      </c>
      <c r="W2459" s="270"/>
      <c r="X2459" s="270">
        <f t="shared" ca="1" si="121"/>
        <v>0</v>
      </c>
      <c r="Y2459" s="270"/>
      <c r="Z2459" s="270"/>
      <c r="AB2459" s="272" t="str">
        <f t="shared" si="122"/>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0"/>
        <v/>
      </c>
      <c r="T2460" s="224" t="str">
        <f ca="1">IF(B2460="","",IF(ISERROR(MATCH($J2460,SorP!$B$1:$B$6230,0)),"",INDIRECT("'SorP'!$A$"&amp;MATCH($J2460,SorP!$B$1:$B$6230,0))))</f>
        <v/>
      </c>
      <c r="U2460" s="239"/>
      <c r="V2460" s="269" t="e">
        <f>IF(C2460="",NA(),MATCH($B2460&amp;$C2460,'Smelter Look-up'!$J:$J,0))</f>
        <v>#N/A</v>
      </c>
      <c r="W2460" s="270"/>
      <c r="X2460" s="270">
        <f t="shared" ca="1" si="121"/>
        <v>0</v>
      </c>
      <c r="Y2460" s="270"/>
      <c r="Z2460" s="270"/>
      <c r="AB2460" s="272" t="str">
        <f t="shared" si="122"/>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0"/>
        <v/>
      </c>
      <c r="T2461" s="224" t="str">
        <f ca="1">IF(B2461="","",IF(ISERROR(MATCH($J2461,SorP!$B$1:$B$6230,0)),"",INDIRECT("'SorP'!$A$"&amp;MATCH($J2461,SorP!$B$1:$B$6230,0))))</f>
        <v/>
      </c>
      <c r="U2461" s="239"/>
      <c r="V2461" s="269" t="e">
        <f>IF(C2461="",NA(),MATCH($B2461&amp;$C2461,'Smelter Look-up'!$J:$J,0))</f>
        <v>#N/A</v>
      </c>
      <c r="W2461" s="270"/>
      <c r="X2461" s="270">
        <f t="shared" ca="1" si="121"/>
        <v>0</v>
      </c>
      <c r="Y2461" s="270"/>
      <c r="Z2461" s="270"/>
      <c r="AB2461" s="272" t="str">
        <f t="shared" si="122"/>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0"/>
        <v/>
      </c>
      <c r="T2462" s="224" t="str">
        <f ca="1">IF(B2462="","",IF(ISERROR(MATCH($J2462,SorP!$B$1:$B$6230,0)),"",INDIRECT("'SorP'!$A$"&amp;MATCH($J2462,SorP!$B$1:$B$6230,0))))</f>
        <v/>
      </c>
      <c r="U2462" s="239"/>
      <c r="V2462" s="269" t="e">
        <f>IF(C2462="",NA(),MATCH($B2462&amp;$C2462,'Smelter Look-up'!$J:$J,0))</f>
        <v>#N/A</v>
      </c>
      <c r="W2462" s="270"/>
      <c r="X2462" s="270">
        <f t="shared" ca="1" si="121"/>
        <v>0</v>
      </c>
      <c r="Y2462" s="270"/>
      <c r="Z2462" s="270"/>
      <c r="AB2462" s="272" t="str">
        <f t="shared" si="122"/>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0"/>
        <v/>
      </c>
      <c r="T2463" s="224" t="str">
        <f ca="1">IF(B2463="","",IF(ISERROR(MATCH($J2463,SorP!$B$1:$B$6230,0)),"",INDIRECT("'SorP'!$A$"&amp;MATCH($J2463,SorP!$B$1:$B$6230,0))))</f>
        <v/>
      </c>
      <c r="U2463" s="239"/>
      <c r="V2463" s="269" t="e">
        <f>IF(C2463="",NA(),MATCH($B2463&amp;$C2463,'Smelter Look-up'!$J:$J,0))</f>
        <v>#N/A</v>
      </c>
      <c r="W2463" s="270"/>
      <c r="X2463" s="270">
        <f t="shared" ca="1" si="121"/>
        <v>0</v>
      </c>
      <c r="Y2463" s="270"/>
      <c r="Z2463" s="270"/>
      <c r="AB2463" s="272" t="str">
        <f t="shared" si="122"/>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0"/>
        <v/>
      </c>
      <c r="T2464" s="224" t="str">
        <f ca="1">IF(B2464="","",IF(ISERROR(MATCH($J2464,SorP!$B$1:$B$6230,0)),"",INDIRECT("'SorP'!$A$"&amp;MATCH($J2464,SorP!$B$1:$B$6230,0))))</f>
        <v/>
      </c>
      <c r="U2464" s="239"/>
      <c r="V2464" s="269" t="e">
        <f>IF(C2464="",NA(),MATCH($B2464&amp;$C2464,'Smelter Look-up'!$J:$J,0))</f>
        <v>#N/A</v>
      </c>
      <c r="W2464" s="270"/>
      <c r="X2464" s="270">
        <f t="shared" ca="1" si="121"/>
        <v>0</v>
      </c>
      <c r="Y2464" s="270"/>
      <c r="Z2464" s="270"/>
      <c r="AB2464" s="272" t="str">
        <f t="shared" si="122"/>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20"/>
        <v/>
      </c>
      <c r="T2465" s="224" t="str">
        <f ca="1">IF(B2465="","",IF(ISERROR(MATCH($J2465,SorP!$B$1:$B$6230,0)),"",INDIRECT("'SorP'!$A$"&amp;MATCH($J2465,SorP!$B$1:$B$6230,0))))</f>
        <v/>
      </c>
      <c r="U2465" s="239"/>
      <c r="V2465" s="269" t="e">
        <f>IF(C2465="",NA(),MATCH($B2465&amp;$C2465,'Smelter Look-up'!$J:$J,0))</f>
        <v>#N/A</v>
      </c>
      <c r="W2465" s="270"/>
      <c r="X2465" s="270">
        <f t="shared" ca="1" si="121"/>
        <v>0</v>
      </c>
      <c r="Y2465" s="270"/>
      <c r="Z2465" s="270"/>
      <c r="AB2465" s="272" t="str">
        <f t="shared" si="122"/>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0"/>
        <v/>
      </c>
      <c r="T2466" s="224" t="str">
        <f ca="1">IF(B2466="","",IF(ISERROR(MATCH($J2466,SorP!$B$1:$B$6230,0)),"",INDIRECT("'SorP'!$A$"&amp;MATCH($J2466,SorP!$B$1:$B$6230,0))))</f>
        <v/>
      </c>
      <c r="U2466" s="239"/>
      <c r="V2466" s="269" t="e">
        <f>IF(C2466="",NA(),MATCH($B2466&amp;$C2466,'Smelter Look-up'!$J:$J,0))</f>
        <v>#N/A</v>
      </c>
      <c r="W2466" s="270"/>
      <c r="X2466" s="270">
        <f t="shared" ca="1" si="121"/>
        <v>0</v>
      </c>
      <c r="Y2466" s="270"/>
      <c r="Z2466" s="270"/>
      <c r="AB2466" s="272" t="str">
        <f t="shared" si="122"/>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0"/>
        <v/>
      </c>
      <c r="T2467" s="224" t="str">
        <f ca="1">IF(B2467="","",IF(ISERROR(MATCH($J2467,SorP!$B$1:$B$6230,0)),"",INDIRECT("'SorP'!$A$"&amp;MATCH($J2467,SorP!$B$1:$B$6230,0))))</f>
        <v/>
      </c>
      <c r="U2467" s="239"/>
      <c r="V2467" s="269" t="e">
        <f>IF(C2467="",NA(),MATCH($B2467&amp;$C2467,'Smelter Look-up'!$J:$J,0))</f>
        <v>#N/A</v>
      </c>
      <c r="W2467" s="270"/>
      <c r="X2467" s="270">
        <f t="shared" ca="1" si="121"/>
        <v>0</v>
      </c>
      <c r="Y2467" s="270"/>
      <c r="Z2467" s="270"/>
      <c r="AB2467" s="272" t="str">
        <f t="shared" si="122"/>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20"/>
        <v/>
      </c>
      <c r="T2468" s="224" t="str">
        <f ca="1">IF(B2468="","",IF(ISERROR(MATCH($J2468,SorP!$B$1:$B$6230,0)),"",INDIRECT("'SorP'!$A$"&amp;MATCH($J2468,SorP!$B$1:$B$6230,0))))</f>
        <v/>
      </c>
      <c r="U2468" s="239"/>
      <c r="V2468" s="269" t="e">
        <f>IF(C2468="",NA(),MATCH($B2468&amp;$C2468,'Smelter Look-up'!$J:$J,0))</f>
        <v>#N/A</v>
      </c>
      <c r="W2468" s="270"/>
      <c r="X2468" s="270">
        <f t="shared" ca="1" si="121"/>
        <v>0</v>
      </c>
      <c r="Y2468" s="270"/>
      <c r="Z2468" s="270"/>
      <c r="AB2468" s="272" t="str">
        <f t="shared" si="122"/>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t="shared" ca="1" si="121"/>
        <v>0</v>
      </c>
      <c r="Y2469" s="270"/>
      <c r="Z2469" s="270"/>
      <c r="AB2469" s="272" t="str">
        <f t="shared" si="122"/>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t="shared" ca="1" si="121"/>
        <v>0</v>
      </c>
      <c r="Y2470" s="270"/>
      <c r="Z2470" s="270"/>
      <c r="AB2470" s="272" t="str">
        <f t="shared" si="122"/>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20"/>
        <v/>
      </c>
      <c r="T2471" s="224" t="str">
        <f ca="1">IF(B2471="","",IF(ISERROR(MATCH($J2471,SorP!$B$1:$B$6230,0)),"",INDIRECT("'SorP'!$A$"&amp;MATCH($J2471,SorP!$B$1:$B$6230,0))))</f>
        <v/>
      </c>
      <c r="U2471" s="239"/>
      <c r="V2471" s="269" t="e">
        <f>IF(C2471="",NA(),MATCH($B2471&amp;$C2471,'Smelter Look-up'!$J:$J,0))</f>
        <v>#N/A</v>
      </c>
      <c r="W2471" s="270"/>
      <c r="X2471" s="270">
        <f t="shared" ca="1" si="121"/>
        <v>0</v>
      </c>
      <c r="Y2471" s="270"/>
      <c r="Z2471" s="270"/>
      <c r="AB2471" s="272" t="str">
        <f t="shared" si="122"/>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20"/>
        <v/>
      </c>
      <c r="T2472" s="224" t="str">
        <f ca="1">IF(B2472="","",IF(ISERROR(MATCH($J2472,SorP!$B$1:$B$6230,0)),"",INDIRECT("'SorP'!$A$"&amp;MATCH($J2472,SorP!$B$1:$B$6230,0))))</f>
        <v/>
      </c>
      <c r="U2472" s="239"/>
      <c r="V2472" s="269" t="e">
        <f>IF(C2472="",NA(),MATCH($B2472&amp;$C2472,'Smelter Look-up'!$J:$J,0))</f>
        <v>#N/A</v>
      </c>
      <c r="W2472" s="270"/>
      <c r="X2472" s="270">
        <f t="shared" ca="1" si="121"/>
        <v>0</v>
      </c>
      <c r="Y2472" s="270"/>
      <c r="Z2472" s="270"/>
      <c r="AB2472" s="272" t="str">
        <f t="shared" si="122"/>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20"/>
        <v/>
      </c>
      <c r="T2473" s="224" t="str">
        <f ca="1">IF(B2473="","",IF(ISERROR(MATCH($J2473,SorP!$B$1:$B$6230,0)),"",INDIRECT("'SorP'!$A$"&amp;MATCH($J2473,SorP!$B$1:$B$6230,0))))</f>
        <v/>
      </c>
      <c r="U2473" s="239"/>
      <c r="V2473" s="269" t="e">
        <f>IF(C2473="",NA(),MATCH($B2473&amp;$C2473,'Smelter Look-up'!$J:$J,0))</f>
        <v>#N/A</v>
      </c>
      <c r="W2473" s="270"/>
      <c r="X2473" s="270">
        <f t="shared" ca="1" si="121"/>
        <v>0</v>
      </c>
      <c r="Y2473" s="270"/>
      <c r="Z2473" s="270"/>
      <c r="AB2473" s="272" t="str">
        <f t="shared" si="122"/>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20"/>
        <v/>
      </c>
      <c r="T2474" s="224" t="str">
        <f ca="1">IF(B2474="","",IF(ISERROR(MATCH($J2474,SorP!$B$1:$B$6230,0)),"",INDIRECT("'SorP'!$A$"&amp;MATCH($J2474,SorP!$B$1:$B$6230,0))))</f>
        <v/>
      </c>
      <c r="U2474" s="239"/>
      <c r="V2474" s="269" t="e">
        <f>IF(C2474="",NA(),MATCH($B2474&amp;$C2474,'Smelter Look-up'!$J:$J,0))</f>
        <v>#N/A</v>
      </c>
      <c r="W2474" s="270"/>
      <c r="X2474" s="270">
        <f t="shared" ca="1" si="121"/>
        <v>0</v>
      </c>
      <c r="Y2474" s="270"/>
      <c r="Z2474" s="270"/>
      <c r="AB2474" s="272" t="str">
        <f t="shared" si="122"/>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20"/>
        <v/>
      </c>
      <c r="T2475" s="224" t="str">
        <f ca="1">IF(B2475="","",IF(ISERROR(MATCH($J2475,SorP!$B$1:$B$6230,0)),"",INDIRECT("'SorP'!$A$"&amp;MATCH($J2475,SorP!$B$1:$B$6230,0))))</f>
        <v/>
      </c>
      <c r="U2475" s="239"/>
      <c r="V2475" s="269" t="e">
        <f>IF(C2475="",NA(),MATCH($B2475&amp;$C2475,'Smelter Look-up'!$J:$J,0))</f>
        <v>#N/A</v>
      </c>
      <c r="W2475" s="270"/>
      <c r="X2475" s="270">
        <f t="shared" ca="1" si="121"/>
        <v>0</v>
      </c>
      <c r="Y2475" s="270"/>
      <c r="Z2475" s="270"/>
      <c r="AB2475" s="272" t="str">
        <f t="shared" si="122"/>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20"/>
        <v/>
      </c>
      <c r="T2476" s="224" t="str">
        <f ca="1">IF(B2476="","",IF(ISERROR(MATCH($J2476,SorP!$B$1:$B$6230,0)),"",INDIRECT("'SorP'!$A$"&amp;MATCH($J2476,SorP!$B$1:$B$6230,0))))</f>
        <v/>
      </c>
      <c r="U2476" s="239"/>
      <c r="V2476" s="269" t="e">
        <f>IF(C2476="",NA(),MATCH($B2476&amp;$C2476,'Smelter Look-up'!$J:$J,0))</f>
        <v>#N/A</v>
      </c>
      <c r="W2476" s="270"/>
      <c r="X2476" s="270">
        <f t="shared" ca="1" si="121"/>
        <v>0</v>
      </c>
      <c r="Y2476" s="270"/>
      <c r="Z2476" s="270"/>
      <c r="AB2476" s="272" t="str">
        <f t="shared" si="122"/>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0"/>
        <v/>
      </c>
      <c r="T2477" s="224" t="str">
        <f ca="1">IF(B2477="","",IF(ISERROR(MATCH($J2477,SorP!$B$1:$B$6230,0)),"",INDIRECT("'SorP'!$A$"&amp;MATCH($J2477,SorP!$B$1:$B$6230,0))))</f>
        <v/>
      </c>
      <c r="U2477" s="239"/>
      <c r="V2477" s="269" t="e">
        <f>IF(C2477="",NA(),MATCH($B2477&amp;$C2477,'Smelter Look-up'!$J:$J,0))</f>
        <v>#N/A</v>
      </c>
      <c r="W2477" s="270"/>
      <c r="X2477" s="270">
        <f t="shared" ca="1" si="121"/>
        <v>0</v>
      </c>
      <c r="Y2477" s="270"/>
      <c r="Z2477" s="270"/>
      <c r="AB2477" s="272" t="str">
        <f t="shared" si="122"/>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0"/>
        <v/>
      </c>
      <c r="T2478" s="224" t="str">
        <f ca="1">IF(B2478="","",IF(ISERROR(MATCH($J2478,SorP!$B$1:$B$6230,0)),"",INDIRECT("'SorP'!$A$"&amp;MATCH($J2478,SorP!$B$1:$B$6230,0))))</f>
        <v/>
      </c>
      <c r="U2478" s="239"/>
      <c r="V2478" s="269" t="e">
        <f>IF(C2478="",NA(),MATCH($B2478&amp;$C2478,'Smelter Look-up'!$J:$J,0))</f>
        <v>#N/A</v>
      </c>
      <c r="W2478" s="270"/>
      <c r="X2478" s="270">
        <f t="shared" ca="1" si="121"/>
        <v>0</v>
      </c>
      <c r="Y2478" s="270"/>
      <c r="Z2478" s="270"/>
      <c r="AB2478" s="272" t="str">
        <f t="shared" si="122"/>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20"/>
        <v/>
      </c>
      <c r="T2479" s="224" t="str">
        <f ca="1">IF(B2479="","",IF(ISERROR(MATCH($J2479,SorP!$B$1:$B$6230,0)),"",INDIRECT("'SorP'!$A$"&amp;MATCH($J2479,SorP!$B$1:$B$6230,0))))</f>
        <v/>
      </c>
      <c r="U2479" s="239"/>
      <c r="V2479" s="269" t="e">
        <f>IF(C2479="",NA(),MATCH($B2479&amp;$C2479,'Smelter Look-up'!$J:$J,0))</f>
        <v>#N/A</v>
      </c>
      <c r="W2479" s="270"/>
      <c r="X2479" s="270">
        <f t="shared" ca="1" si="121"/>
        <v>0</v>
      </c>
      <c r="Y2479" s="270"/>
      <c r="Z2479" s="270"/>
      <c r="AB2479" s="272" t="str">
        <f t="shared" si="122"/>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20"/>
        <v/>
      </c>
      <c r="T2480" s="224" t="str">
        <f ca="1">IF(B2480="","",IF(ISERROR(MATCH($J2480,SorP!$B$1:$B$6230,0)),"",INDIRECT("'SorP'!$A$"&amp;MATCH($J2480,SorP!$B$1:$B$6230,0))))</f>
        <v/>
      </c>
      <c r="U2480" s="239"/>
      <c r="V2480" s="269" t="e">
        <f>IF(C2480="",NA(),MATCH($B2480&amp;$C2480,'Smelter Look-up'!$J:$J,0))</f>
        <v>#N/A</v>
      </c>
      <c r="W2480" s="270"/>
      <c r="X2480" s="270">
        <f t="shared" ca="1" si="121"/>
        <v>0</v>
      </c>
      <c r="Y2480" s="270"/>
      <c r="Z2480" s="270"/>
      <c r="AB2480" s="272" t="str">
        <f t="shared" si="122"/>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20"/>
        <v/>
      </c>
      <c r="T2481" s="224" t="str">
        <f ca="1">IF(B2481="","",IF(ISERROR(MATCH($J2481,SorP!$B$1:$B$6230,0)),"",INDIRECT("'SorP'!$A$"&amp;MATCH($J2481,SorP!$B$1:$B$6230,0))))</f>
        <v/>
      </c>
      <c r="U2481" s="239"/>
      <c r="V2481" s="269" t="e">
        <f>IF(C2481="",NA(),MATCH($B2481&amp;$C2481,'Smelter Look-up'!$J:$J,0))</f>
        <v>#N/A</v>
      </c>
      <c r="W2481" s="270"/>
      <c r="X2481" s="270">
        <f t="shared" ca="1" si="121"/>
        <v>0</v>
      </c>
      <c r="Y2481" s="270"/>
      <c r="Z2481" s="270"/>
      <c r="AB2481" s="272" t="str">
        <f t="shared" si="122"/>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0"/>
        <v/>
      </c>
      <c r="T2482" s="224" t="str">
        <f ca="1">IF(B2482="","",IF(ISERROR(MATCH($J2482,SorP!$B$1:$B$6230,0)),"",INDIRECT("'SorP'!$A$"&amp;MATCH($J2482,SorP!$B$1:$B$6230,0))))</f>
        <v/>
      </c>
      <c r="U2482" s="239"/>
      <c r="V2482" s="269" t="e">
        <f>IF(C2482="",NA(),MATCH($B2482&amp;$C2482,'Smelter Look-up'!$J:$J,0))</f>
        <v>#N/A</v>
      </c>
      <c r="W2482" s="270"/>
      <c r="X2482" s="270">
        <f t="shared" ca="1" si="121"/>
        <v>0</v>
      </c>
      <c r="Y2482" s="270"/>
      <c r="Z2482" s="270"/>
      <c r="AB2482" s="272" t="str">
        <f t="shared" si="122"/>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0"/>
        <v/>
      </c>
      <c r="T2483" s="224" t="str">
        <f ca="1">IF(B2483="","",IF(ISERROR(MATCH($J2483,SorP!$B$1:$B$6230,0)),"",INDIRECT("'SorP'!$A$"&amp;MATCH($J2483,SorP!$B$1:$B$6230,0))))</f>
        <v/>
      </c>
      <c r="U2483" s="239"/>
      <c r="V2483" s="269" t="e">
        <f>IF(C2483="",NA(),MATCH($B2483&amp;$C2483,'Smelter Look-up'!$J:$J,0))</f>
        <v>#N/A</v>
      </c>
      <c r="W2483" s="270"/>
      <c r="X2483" s="270">
        <f t="shared" ca="1" si="121"/>
        <v>0</v>
      </c>
      <c r="Y2483" s="270"/>
      <c r="Z2483" s="270"/>
      <c r="AB2483" s="272" t="str">
        <f t="shared" si="122"/>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20"/>
        <v/>
      </c>
      <c r="T2484" s="224" t="str">
        <f ca="1">IF(B2484="","",IF(ISERROR(MATCH($J2484,SorP!$B$1:$B$6230,0)),"",INDIRECT("'SorP'!$A$"&amp;MATCH($J2484,SorP!$B$1:$B$6230,0))))</f>
        <v/>
      </c>
      <c r="U2484" s="239"/>
      <c r="V2484" s="269" t="e">
        <f>IF(C2484="",NA(),MATCH($B2484&amp;$C2484,'Smelter Look-up'!$J:$J,0))</f>
        <v>#N/A</v>
      </c>
      <c r="W2484" s="270"/>
      <c r="X2484" s="270">
        <f t="shared" ca="1" si="121"/>
        <v>0</v>
      </c>
      <c r="Y2484" s="270"/>
      <c r="Z2484" s="270"/>
      <c r="AB2484" s="272" t="str">
        <f t="shared" si="122"/>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20"/>
        <v/>
      </c>
      <c r="T2485" s="224" t="str">
        <f ca="1">IF(B2485="","",IF(ISERROR(MATCH($J2485,SorP!$B$1:$B$6230,0)),"",INDIRECT("'SorP'!$A$"&amp;MATCH($J2485,SorP!$B$1:$B$6230,0))))</f>
        <v/>
      </c>
      <c r="U2485" s="239"/>
      <c r="V2485" s="269" t="e">
        <f>IF(C2485="",NA(),MATCH($B2485&amp;$C2485,'Smelter Look-up'!$J:$J,0))</f>
        <v>#N/A</v>
      </c>
      <c r="W2485" s="270"/>
      <c r="X2485" s="270">
        <f t="shared" ca="1" si="121"/>
        <v>0</v>
      </c>
      <c r="Y2485" s="270"/>
      <c r="Z2485" s="270"/>
      <c r="AB2485" s="272" t="str">
        <f t="shared" si="122"/>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20"/>
        <v/>
      </c>
      <c r="T2486" s="224" t="str">
        <f ca="1">IF(B2486="","",IF(ISERROR(MATCH($J2486,SorP!$B$1:$B$6230,0)),"",INDIRECT("'SorP'!$A$"&amp;MATCH($J2486,SorP!$B$1:$B$6230,0))))</f>
        <v/>
      </c>
      <c r="U2486" s="239"/>
      <c r="V2486" s="269" t="e">
        <f>IF(C2486="",NA(),MATCH($B2486&amp;$C2486,'Smelter Look-up'!$J:$J,0))</f>
        <v>#N/A</v>
      </c>
      <c r="W2486" s="270"/>
      <c r="X2486" s="270">
        <f t="shared" ca="1" si="121"/>
        <v>0</v>
      </c>
      <c r="Y2486" s="270"/>
      <c r="Z2486" s="270"/>
      <c r="AB2486" s="272" t="str">
        <f t="shared" si="122"/>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0"/>
        <v/>
      </c>
      <c r="T2487" s="224" t="str">
        <f ca="1">IF(B2487="","",IF(ISERROR(MATCH($J2487,SorP!$B$1:$B$6230,0)),"",INDIRECT("'SorP'!$A$"&amp;MATCH($J2487,SorP!$B$1:$B$6230,0))))</f>
        <v/>
      </c>
      <c r="U2487" s="239"/>
      <c r="V2487" s="269" t="e">
        <f>IF(C2487="",NA(),MATCH($B2487&amp;$C2487,'Smelter Look-up'!$J:$J,0))</f>
        <v>#N/A</v>
      </c>
      <c r="W2487" s="270"/>
      <c r="X2487" s="270">
        <f t="shared" ca="1" si="121"/>
        <v>0</v>
      </c>
      <c r="Y2487" s="270"/>
      <c r="Z2487" s="270"/>
      <c r="AB2487" s="272" t="str">
        <f t="shared" si="122"/>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t="shared" ca="1" si="121"/>
        <v>0</v>
      </c>
      <c r="Y2488" s="270"/>
      <c r="Z2488" s="270"/>
      <c r="AB2488" s="272" t="str">
        <f t="shared" si="122"/>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t="shared" ca="1" si="121"/>
        <v>0</v>
      </c>
      <c r="Y2489" s="270"/>
      <c r="Z2489" s="270"/>
      <c r="AB2489" s="272" t="str">
        <f t="shared" si="122"/>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t="shared" ca="1" si="121"/>
        <v>0</v>
      </c>
      <c r="Y2490" s="270"/>
      <c r="Z2490" s="270"/>
      <c r="AB2490" s="272" t="str">
        <f t="shared" si="122"/>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3">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4">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3"/>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4"/>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3"/>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4"/>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3"/>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94" priority="39" stopIfTrue="1">
      <formula>IF(B586="",TRUE)</formula>
    </cfRule>
    <cfRule type="expression" dxfId="93" priority="50" stopIfTrue="1">
      <formula>IF(AND(COUNTIF(MetalSmelter,B586&amp;C586)=0,LEN(C586)&gt;0), TRUE, FALSE)</formula>
    </cfRule>
  </conditionalFormatting>
  <conditionalFormatting sqref="D586:D2493">
    <cfRule type="expression" dxfId="92" priority="33" stopIfTrue="1">
      <formula>IF(AND(LEN($C586) &gt;0, ($C586 &lt;&gt; "Smelter Not Listed")),1,0)</formula>
    </cfRule>
    <cfRule type="expression" dxfId="91" priority="58" stopIfTrue="1">
      <formula>IF(AND(D586="",$C586=$X$4),TRUE)</formula>
    </cfRule>
    <cfRule type="expression" dxfId="90" priority="59" stopIfTrue="1">
      <formula>IF(FIND("!",D586),TRUE)</formula>
    </cfRule>
  </conditionalFormatting>
  <conditionalFormatting sqref="G586:G2493">
    <cfRule type="expression" dxfId="89" priority="60" stopIfTrue="1">
      <formula>IF(FIND("Enter smelter details",G586),TRUE)</formula>
    </cfRule>
  </conditionalFormatting>
  <conditionalFormatting sqref="R586:R2494 E586:E2493">
    <cfRule type="expression" dxfId="88" priority="46" stopIfTrue="1">
      <formula>IF(AND(E586="",$C586=$X$4),TRUE)</formula>
    </cfRule>
    <cfRule type="expression" dxfId="87" priority="47" stopIfTrue="1">
      <formula>IF(FIND("!",E586),TRUE)</formula>
    </cfRule>
  </conditionalFormatting>
  <conditionalFormatting sqref="F586:F2493">
    <cfRule type="expression" dxfId="86" priority="37" stopIfTrue="1">
      <formula>IF(AND(LEN($A586)&gt;0,$A586&lt;&gt;$F586),TRUE,FALSE)</formula>
    </cfRule>
  </conditionalFormatting>
  <conditionalFormatting sqref="C586:C2493">
    <cfRule type="expression" dxfId="85" priority="36" stopIfTrue="1">
      <formula>IF(AND(B586&lt;&gt;"",C586=""),TRUE)</formula>
    </cfRule>
  </conditionalFormatting>
  <conditionalFormatting sqref="B22:B585">
    <cfRule type="expression" dxfId="84" priority="15" stopIfTrue="1">
      <formula>IF(B22="",TRUE)</formula>
    </cfRule>
    <cfRule type="expression" dxfId="83" priority="18" stopIfTrue="1">
      <formula>IF(AND(COUNTIF(MetalSmelter,B22&amp;C22)=0,LEN(C22)&gt;0), TRUE, FALSE)</formula>
    </cfRule>
  </conditionalFormatting>
  <conditionalFormatting sqref="D22:D585">
    <cfRule type="expression" dxfId="82" priority="12" stopIfTrue="1">
      <formula>IF(AND(LEN($C22) &gt;0, ($C22 &lt;&gt; "Smelter Not Listed")),1,0)</formula>
    </cfRule>
    <cfRule type="expression" dxfId="81" priority="19" stopIfTrue="1">
      <formula>IF(AND(D22="",$C22=$X$4),TRUE)</formula>
    </cfRule>
    <cfRule type="expression" dxfId="80" priority="20" stopIfTrue="1">
      <formula>IF(FIND("!",D22),TRUE)</formula>
    </cfRule>
  </conditionalFormatting>
  <conditionalFormatting sqref="G22:G585">
    <cfRule type="expression" dxfId="79" priority="21" stopIfTrue="1">
      <formula>IF(FIND("Enter smelter details",G22),TRUE)</formula>
    </cfRule>
  </conditionalFormatting>
  <conditionalFormatting sqref="R22:R585 E22:E585">
    <cfRule type="expression" dxfId="78" priority="16" stopIfTrue="1">
      <formula>IF(AND(E22="",$C22=$X$4),TRUE)</formula>
    </cfRule>
    <cfRule type="expression" dxfId="77" priority="17" stopIfTrue="1">
      <formula>IF(FIND("!",E22),TRUE)</formula>
    </cfRule>
  </conditionalFormatting>
  <conditionalFormatting sqref="F22:F585">
    <cfRule type="expression" dxfId="76" priority="14" stopIfTrue="1">
      <formula>IF(AND(LEN($A22)&gt;0,$A22&lt;&gt;$F22),TRUE,FALSE)</formula>
    </cfRule>
  </conditionalFormatting>
  <conditionalFormatting sqref="C22:C585">
    <cfRule type="expression" dxfId="75" priority="13" stopIfTrue="1">
      <formula>IF(AND(B22&lt;&gt;"",C22=""),TRUE)</formula>
    </cfRule>
  </conditionalFormatting>
  <conditionalFormatting sqref="B5:B21">
    <cfRule type="expression" dxfId="21" priority="4" stopIfTrue="1">
      <formula>IF(B5="",TRUE)</formula>
    </cfRule>
    <cfRule type="expression" dxfId="20" priority="7" stopIfTrue="1">
      <formula>IF(AND(COUNTIF(MetalSmelter,B5&amp;C5)=0,LEN(C5)&gt;0), TRUE, FALSE)</formula>
    </cfRule>
  </conditionalFormatting>
  <conditionalFormatting sqref="A5 D6:D21">
    <cfRule type="expression" dxfId="17" priority="1" stopIfTrue="1">
      <formula>IF(AND(LEN($C5) &gt;0, ($C5 &lt;&gt; "Smelter Not Listed")),1,0)</formula>
    </cfRule>
    <cfRule type="expression" dxfId="16" priority="8" stopIfTrue="1">
      <formula>IF(AND(A5="",$C5=$X$4),TRUE)</formula>
    </cfRule>
    <cfRule type="expression" dxfId="15" priority="9" stopIfTrue="1">
      <formula>IF(FIND("!",A5),TRUE)</formula>
    </cfRule>
  </conditionalFormatting>
  <conditionalFormatting sqref="G5:G21">
    <cfRule type="expression" dxfId="11" priority="10" stopIfTrue="1">
      <formula>IF(FIND("Enter smelter details",G5),TRUE)</formula>
    </cfRule>
  </conditionalFormatting>
  <conditionalFormatting sqref="E5:E21 R5:R21">
    <cfRule type="expression" dxfId="9" priority="5" stopIfTrue="1">
      <formula>IF(AND(E5="",$C5=$X$4),TRUE)</formula>
    </cfRule>
    <cfRule type="expression" dxfId="8" priority="6" stopIfTrue="1">
      <formula>IF(FIND("!",E5),TRUE)</formula>
    </cfRule>
  </conditionalFormatting>
  <conditionalFormatting sqref="F6:F21">
    <cfRule type="expression" dxfId="5" priority="3" stopIfTrue="1">
      <formula>IF(AND(LEN($A6)&gt;0,$A6&lt;&gt;$F6),TRUE,FALSE)</formula>
    </cfRule>
  </conditionalFormatting>
  <conditionalFormatting sqref="C5:C21">
    <cfRule type="expression" dxfId="3" priority="2" stopIfTrue="1">
      <formula>IF(AND(B5&lt;&gt;"",C5=""),TRUE)</formula>
    </cfRule>
  </conditionalFormatting>
  <conditionalFormatting sqref="F5">
    <cfRule type="expression" dxfId="1" priority="11" stopIfTrue="1">
      <formula>IF(AND(LEN(#REF!)&gt;0,#REF!&lt;&gt;$F5),TRUE,FALSE)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36" t="str">
        <f ca="1">OFFSET(L!$C$1,MATCH("Checker"&amp;ADDRESS(ROW(),COLUMN(),4),L!$A:$A,0)-1,SL,,)</f>
        <v>To ensure all required fields have been populated before submitting to your customers review form for any line items highlighted in red</v>
      </c>
      <c r="B1" s="436"/>
      <c r="C1" s="436"/>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Champlain Cable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America’s premier innovator, designer and manufacturer of high performance wire and cable with a 60-year history of providing solutions to the toughest problems in the world’s most extreme environments.</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Mathew Probasco</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mprobasco@champcable.com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802-654-4280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Matthew Probasco</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mprobasco@champcable.com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802-654-4280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43627</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https://www.champcable.com/suppliers/</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74" priority="337" stopIfTrue="1">
      <formula>IF(F62=0,TRUE)</formula>
    </cfRule>
  </conditionalFormatting>
  <conditionalFormatting sqref="A5:A13">
    <cfRule type="expression" dxfId="73" priority="45" stopIfTrue="1">
      <formula>$F5=0</formula>
    </cfRule>
    <cfRule type="expression" dxfId="72" priority="46" stopIfTrue="1">
      <formula>AND($F5=1,$G5=0)</formula>
    </cfRule>
    <cfRule type="expression" dxfId="71" priority="47" stopIfTrue="1">
      <formula>AND($F5&lt;&gt;0,$G5&lt;&gt;0)</formula>
    </cfRule>
  </conditionalFormatting>
  <conditionalFormatting sqref="B61">
    <cfRule type="expression" dxfId="70" priority="43" stopIfTrue="1">
      <formula>$F61=0</formula>
    </cfRule>
  </conditionalFormatting>
  <conditionalFormatting sqref="D52">
    <cfRule type="expression" dxfId="69" priority="354" stopIfTrue="1">
      <formula>$H$52=0</formula>
    </cfRule>
  </conditionalFormatting>
  <conditionalFormatting sqref="B63">
    <cfRule type="expression" dxfId="68" priority="35" stopIfTrue="1">
      <formula>IF(F63=0,TRUE)</formula>
    </cfRule>
  </conditionalFormatting>
  <conditionalFormatting sqref="B64">
    <cfRule type="expression" dxfId="67" priority="31" stopIfTrue="1">
      <formula>IF(F64=0,TRUE)</formula>
    </cfRule>
  </conditionalFormatting>
  <conditionalFormatting sqref="B65:B66">
    <cfRule type="expression" dxfId="66" priority="27" stopIfTrue="1">
      <formula>IF(F65=0,TRUE)</formula>
    </cfRule>
  </conditionalFormatting>
  <conditionalFormatting sqref="C66">
    <cfRule type="expression" dxfId="65" priority="9" stopIfTrue="1">
      <formula>C66="Not Required"</formula>
    </cfRule>
    <cfRule type="expression" dxfId="64" priority="17" stopIfTrue="1">
      <formula>OR(C66="Complete",C66="填写", C66="記入",C66="완료",C66="Complétez",C66="Concluído",C66="Vollständig",C66="Completare",C66="Doldurun")</formula>
    </cfRule>
  </conditionalFormatting>
  <conditionalFormatting sqref="A66">
    <cfRule type="expression" dxfId="63" priority="10" stopIfTrue="1">
      <formula>C66="Not Required"</formula>
    </cfRule>
    <cfRule type="expression" dxfId="6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61" priority="343" stopIfTrue="1">
      <formula>$F4=0</formula>
    </cfRule>
    <cfRule type="expression" dxfId="60" priority="344" stopIfTrue="1">
      <formula>$H4=0</formula>
    </cfRule>
    <cfRule type="expression" dxfId="59" priority="345" stopIfTrue="1">
      <formula>$H4=1</formula>
    </cfRule>
  </conditionalFormatting>
  <conditionalFormatting sqref="C66 A66">
    <cfRule type="expression" dxfId="58" priority="7" stopIfTrue="1">
      <formula>IF(AND($F$66=1,$G$66=1),TRUE,FALSE)</formula>
    </cfRule>
  </conditionalFormatting>
  <conditionalFormatting sqref="A62:A65">
    <cfRule type="expression" dxfId="57" priority="4" stopIfTrue="1">
      <formula>$F62=0</formula>
    </cfRule>
    <cfRule type="expression" dxfId="56" priority="5" stopIfTrue="1">
      <formula>$H62=0</formula>
    </cfRule>
    <cfRule type="expression" dxfId="55" priority="6" stopIfTrue="1">
      <formula>$H62=1</formula>
    </cfRule>
  </conditionalFormatting>
  <conditionalFormatting sqref="C62:C65">
    <cfRule type="expression" dxfId="54" priority="1" stopIfTrue="1">
      <formula>$F62=0</formula>
    </cfRule>
    <cfRule type="expression" dxfId="53" priority="2" stopIfTrue="1">
      <formula>$H62=0</formula>
    </cfRule>
    <cfRule type="expression" dxfId="5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38" t="str">
        <f ca="1">OFFSET(L!$C$1,MATCH("Product List"&amp;ADDRESS(ROW(),COLUMN(),4),L!$A:$A,0)-1,SL,,)</f>
        <v>Completion required only if reporting level "Product (or List of Products)" selected on the 'Declaration' worksheet.</v>
      </c>
      <c r="B1" s="439"/>
      <c r="C1" s="439"/>
      <c r="D1" s="439"/>
      <c r="E1" s="149"/>
    </row>
    <row r="2" spans="1:6" ht="13.2">
      <c r="A2" s="29"/>
      <c r="B2" s="151"/>
      <c r="C2" s="151"/>
      <c r="D2"/>
      <c r="E2" s="30"/>
    </row>
    <row r="3" spans="1:6" ht="13.2">
      <c r="A3" s="29"/>
      <c r="B3" s="151"/>
      <c r="C3" s="151"/>
      <c r="D3" s="151"/>
      <c r="E3" s="30"/>
    </row>
    <row r="4" spans="1:6" ht="15.75" customHeight="1">
      <c r="A4" s="29"/>
      <c r="B4" s="437" t="s">
        <v>1014</v>
      </c>
      <c r="C4" s="437"/>
      <c r="D4" s="437"/>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40" t="str">
        <f ca="1">OFFSET(L!$C$1,MATCH("General"&amp;"Cpy",L!$A:$A,0)-1,SL,,)</f>
        <v>© 2019 Responsible Minerals Initiative. All rights reserved.</v>
      </c>
      <c r="C1001" s="440"/>
      <c r="D1001" s="440"/>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51"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2">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Probasco, Matthew</cp:lastModifiedBy>
  <cp:lastPrinted>2015-04-21T20:47:43Z</cp:lastPrinted>
  <dcterms:created xsi:type="dcterms:W3CDTF">2010-06-21T21:00:23Z</dcterms:created>
  <dcterms:modified xsi:type="dcterms:W3CDTF">2019-06-11T15:36:43Z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